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601"/>
  </bookViews>
  <sheets>
    <sheet name="全体像" sheetId="19" r:id="rId1"/>
    <sheet name="【使い方】①病床＞新規感染者数・療養者数換算" sheetId="18" r:id="rId2"/>
    <sheet name="①病床＞新規感染者数・療養者数換算" sheetId="12" r:id="rId3"/>
    <sheet name="①’補正係数" sheetId="15" r:id="rId4"/>
    <sheet name="②モニタリング" sheetId="1" r:id="rId5"/>
    <sheet name="②’新規感染者数モニタリンググラフ" sheetId="5" r:id="rId6"/>
    <sheet name="（参考）②’入院者数グラフ" sheetId="8" r:id="rId7"/>
    <sheet name="【使い方】③新規感染者数＞療養者数換算" sheetId="17" r:id="rId8"/>
    <sheet name="③新規感染者数＞療養者数換算" sheetId="11" r:id="rId9"/>
    <sheet name="③’補正係数" sheetId="6" r:id="rId10"/>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5" l="1"/>
  <c r="D38" i="15"/>
  <c r="K38" i="15"/>
  <c r="D39" i="15"/>
  <c r="K39" i="15"/>
  <c r="D40" i="15"/>
  <c r="K40" i="15"/>
  <c r="D41" i="15"/>
  <c r="K41" i="15"/>
  <c r="D42" i="15"/>
  <c r="K42" i="15"/>
  <c r="D43" i="15"/>
  <c r="K43" i="15"/>
  <c r="D44" i="15"/>
  <c r="K44" i="15"/>
  <c r="D45" i="15"/>
  <c r="K45" i="15"/>
  <c r="D46" i="15"/>
  <c r="K46" i="15"/>
  <c r="D47" i="15"/>
  <c r="K47" i="15"/>
  <c r="D48" i="15"/>
  <c r="K48" i="15"/>
  <c r="D49" i="15"/>
  <c r="K49" i="15"/>
  <c r="D50" i="15"/>
  <c r="K50" i="15"/>
  <c r="K53" i="15"/>
  <c r="D53" i="15"/>
  <c r="K55" i="15"/>
  <c r="P32" i="18"/>
  <c r="B37" i="15"/>
  <c r="B38" i="15"/>
  <c r="I38" i="15"/>
  <c r="B39" i="15"/>
  <c r="I39" i="15"/>
  <c r="B40" i="15"/>
  <c r="I40" i="15"/>
  <c r="B41" i="15"/>
  <c r="I41" i="15"/>
  <c r="B42" i="15"/>
  <c r="I42" i="15"/>
  <c r="B43" i="15"/>
  <c r="I43" i="15"/>
  <c r="B44" i="15"/>
  <c r="I44" i="15"/>
  <c r="B45" i="15"/>
  <c r="I45" i="15"/>
  <c r="B46" i="15"/>
  <c r="I46" i="15"/>
  <c r="B47" i="15"/>
  <c r="I47" i="15"/>
  <c r="B48" i="15"/>
  <c r="I48" i="15"/>
  <c r="B49" i="15"/>
  <c r="I49" i="15"/>
  <c r="B50" i="15"/>
  <c r="I50" i="15"/>
  <c r="I53" i="15"/>
  <c r="B53" i="15"/>
  <c r="I55" i="15"/>
  <c r="P31" i="18"/>
  <c r="P30" i="18"/>
  <c r="C18" i="18"/>
  <c r="C20" i="18"/>
  <c r="F20" i="18"/>
  <c r="F26" i="18"/>
  <c r="I26" i="18"/>
  <c r="I20" i="18"/>
  <c r="I32" i="18"/>
  <c r="C19" i="18"/>
  <c r="F19" i="18"/>
  <c r="F25" i="18"/>
  <c r="I25" i="18"/>
  <c r="I19" i="18"/>
  <c r="I31" i="18"/>
  <c r="I30" i="18"/>
  <c r="I24" i="18"/>
  <c r="F24" i="18"/>
  <c r="I18" i="18"/>
  <c r="F18" i="18"/>
  <c r="I15" i="18"/>
  <c r="I14" i="18"/>
  <c r="I13" i="18"/>
  <c r="F10" i="18"/>
  <c r="C20" i="17"/>
  <c r="F20" i="17"/>
  <c r="P34" i="17"/>
  <c r="I20" i="17"/>
  <c r="C19" i="17"/>
  <c r="F19" i="17"/>
  <c r="C4" i="6"/>
  <c r="C5" i="6"/>
  <c r="J5" i="6"/>
  <c r="C6" i="6"/>
  <c r="J6" i="6"/>
  <c r="C7" i="6"/>
  <c r="J7" i="6"/>
  <c r="C8" i="6"/>
  <c r="J8" i="6"/>
  <c r="C9" i="6"/>
  <c r="J9" i="6"/>
  <c r="C10" i="6"/>
  <c r="J10" i="6"/>
  <c r="C11" i="6"/>
  <c r="J11" i="6"/>
  <c r="C12" i="6"/>
  <c r="J12" i="6"/>
  <c r="C13" i="6"/>
  <c r="J13" i="6"/>
  <c r="C14" i="6"/>
  <c r="J14" i="6"/>
  <c r="C15" i="6"/>
  <c r="J15" i="6"/>
  <c r="C16" i="6"/>
  <c r="J16" i="6"/>
  <c r="C17" i="6"/>
  <c r="J17" i="6"/>
  <c r="J20" i="6"/>
  <c r="C20" i="6"/>
  <c r="J22" i="6"/>
  <c r="P33" i="17"/>
  <c r="I19" i="17"/>
  <c r="I18" i="17"/>
  <c r="I23" i="17"/>
  <c r="I25" i="17"/>
  <c r="I36" i="17"/>
  <c r="D4" i="6"/>
  <c r="D5" i="6"/>
  <c r="K5" i="6"/>
  <c r="D6" i="6"/>
  <c r="K6" i="6"/>
  <c r="D7" i="6"/>
  <c r="K7" i="6"/>
  <c r="D8" i="6"/>
  <c r="K8" i="6"/>
  <c r="D9" i="6"/>
  <c r="K9" i="6"/>
  <c r="D10" i="6"/>
  <c r="K10" i="6"/>
  <c r="D11" i="6"/>
  <c r="K11" i="6"/>
  <c r="D12" i="6"/>
  <c r="K12" i="6"/>
  <c r="D13" i="6"/>
  <c r="K13" i="6"/>
  <c r="D14" i="6"/>
  <c r="K14" i="6"/>
  <c r="D15" i="6"/>
  <c r="K15" i="6"/>
  <c r="D16" i="6"/>
  <c r="K16" i="6"/>
  <c r="D17" i="6"/>
  <c r="K17" i="6"/>
  <c r="K20" i="6"/>
  <c r="D20" i="6"/>
  <c r="K22" i="6"/>
  <c r="P35" i="17"/>
  <c r="L35" i="17"/>
  <c r="F30" i="17"/>
  <c r="I30" i="17"/>
  <c r="F29" i="17"/>
  <c r="I29" i="17"/>
  <c r="I28" i="17"/>
  <c r="I35" i="17"/>
  <c r="L34" i="17"/>
  <c r="I34" i="17"/>
  <c r="I33" i="17"/>
  <c r="F28" i="17"/>
  <c r="L19" i="17"/>
  <c r="L20" i="17"/>
  <c r="F18" i="17"/>
  <c r="I15" i="17"/>
  <c r="I14" i="17"/>
  <c r="I13" i="17"/>
  <c r="F10" i="17"/>
  <c r="G37" i="15"/>
  <c r="C33" i="1"/>
  <c r="C19" i="1"/>
  <c r="G33" i="1"/>
  <c r="C26" i="1"/>
  <c r="F33" i="1"/>
  <c r="C27" i="1"/>
  <c r="C20" i="1"/>
  <c r="F27" i="1"/>
  <c r="C28" i="1"/>
  <c r="C21" i="1"/>
  <c r="F28" i="1"/>
  <c r="C29" i="1"/>
  <c r="C22" i="1"/>
  <c r="F29" i="1"/>
  <c r="C30" i="1"/>
  <c r="C23" i="1"/>
  <c r="F30" i="1"/>
  <c r="C31" i="1"/>
  <c r="C24" i="1"/>
  <c r="F31" i="1"/>
  <c r="C32" i="1"/>
  <c r="C25" i="1"/>
  <c r="F32" i="1"/>
  <c r="D27" i="1"/>
  <c r="D28" i="1"/>
  <c r="D29" i="1"/>
  <c r="D30" i="1"/>
  <c r="D31" i="1"/>
  <c r="D32" i="1"/>
  <c r="D33" i="1"/>
  <c r="E33" i="1"/>
  <c r="G50" i="15"/>
  <c r="G49" i="15"/>
  <c r="G48" i="15"/>
  <c r="G47" i="15"/>
  <c r="G46" i="15"/>
  <c r="G45" i="15"/>
  <c r="G44" i="15"/>
  <c r="G43" i="15"/>
  <c r="G42" i="15"/>
  <c r="G41" i="15"/>
  <c r="G40" i="15"/>
  <c r="G39" i="15"/>
  <c r="G38" i="15"/>
  <c r="I51" i="15"/>
  <c r="P29" i="12"/>
  <c r="C37" i="15"/>
  <c r="C38" i="15"/>
  <c r="J38" i="15"/>
  <c r="C39" i="15"/>
  <c r="J39" i="15"/>
  <c r="C40" i="15"/>
  <c r="J40" i="15"/>
  <c r="C41" i="15"/>
  <c r="J41" i="15"/>
  <c r="C42" i="15"/>
  <c r="J42" i="15"/>
  <c r="C43" i="15"/>
  <c r="J43" i="15"/>
  <c r="C44" i="15"/>
  <c r="J44" i="15"/>
  <c r="C45" i="15"/>
  <c r="J45" i="15"/>
  <c r="C46" i="15"/>
  <c r="J46" i="15"/>
  <c r="C47" i="15"/>
  <c r="J47" i="15"/>
  <c r="C48" i="15"/>
  <c r="J48" i="15"/>
  <c r="C49" i="15"/>
  <c r="J49" i="15"/>
  <c r="C50" i="15"/>
  <c r="J50" i="15"/>
  <c r="J51" i="15"/>
  <c r="J53" i="15"/>
  <c r="C53" i="15"/>
  <c r="J55" i="15"/>
  <c r="P28" i="12"/>
  <c r="C16" i="12"/>
  <c r="C17" i="12"/>
  <c r="F17" i="12"/>
  <c r="F23" i="12"/>
  <c r="K51" i="15"/>
  <c r="P30" i="12"/>
  <c r="I23" i="12"/>
  <c r="I17" i="12"/>
  <c r="I29" i="12"/>
  <c r="C18" i="12"/>
  <c r="F18" i="12"/>
  <c r="F24" i="12"/>
  <c r="I24" i="12"/>
  <c r="I18" i="12"/>
  <c r="I30" i="12"/>
  <c r="I28" i="12"/>
  <c r="C18" i="11"/>
  <c r="F18" i="11"/>
  <c r="I18" i="11"/>
  <c r="C17" i="11"/>
  <c r="F17" i="11"/>
  <c r="P31" i="11"/>
  <c r="I17" i="11"/>
  <c r="I16" i="11"/>
  <c r="F28" i="11"/>
  <c r="P33" i="11"/>
  <c r="I28" i="11"/>
  <c r="F27" i="11"/>
  <c r="I27" i="11"/>
  <c r="I26" i="11"/>
  <c r="I31" i="11"/>
  <c r="R13"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M61" i="1"/>
  <c r="L61" i="1"/>
  <c r="M60" i="1"/>
  <c r="L60" i="1"/>
  <c r="M59" i="1"/>
  <c r="L59" i="1"/>
  <c r="M58" i="1"/>
  <c r="L58" i="1"/>
  <c r="M57" i="1"/>
  <c r="L57" i="1"/>
  <c r="M56" i="1"/>
  <c r="L56" i="1"/>
  <c r="M55" i="1"/>
  <c r="L55" i="1"/>
  <c r="M54" i="1"/>
  <c r="L54" i="1"/>
  <c r="M53" i="1"/>
  <c r="L53" i="1"/>
  <c r="M52" i="1"/>
  <c r="L52" i="1"/>
  <c r="M51" i="1"/>
  <c r="L51" i="1"/>
  <c r="M50" i="1"/>
  <c r="L50" i="1"/>
  <c r="M49" i="1"/>
  <c r="L49" i="1"/>
  <c r="M48" i="1"/>
  <c r="L48" i="1"/>
  <c r="M47" i="1"/>
  <c r="L47" i="1"/>
  <c r="M46" i="1"/>
  <c r="L46" i="1"/>
  <c r="M45" i="1"/>
  <c r="L45" i="1"/>
  <c r="M44" i="1"/>
  <c r="L44" i="1"/>
  <c r="M43" i="1"/>
  <c r="L43" i="1"/>
  <c r="M42" i="1"/>
  <c r="L42" i="1"/>
  <c r="M41" i="1"/>
  <c r="L41" i="1"/>
  <c r="M40" i="1"/>
  <c r="L40" i="1"/>
  <c r="M39" i="1"/>
  <c r="L39" i="1"/>
  <c r="M38" i="1"/>
  <c r="L38" i="1"/>
  <c r="M37" i="1"/>
  <c r="L37" i="1"/>
  <c r="M36" i="1"/>
  <c r="L36" i="1"/>
  <c r="M35" i="1"/>
  <c r="L35" i="1"/>
  <c r="M34" i="1"/>
  <c r="L34" i="1"/>
  <c r="M33" i="1"/>
  <c r="L33" i="1"/>
  <c r="M32" i="1"/>
  <c r="L32" i="1"/>
  <c r="M31" i="1"/>
  <c r="L31" i="1"/>
  <c r="M30" i="1"/>
  <c r="L30" i="1"/>
  <c r="M29" i="1"/>
  <c r="L29" i="1"/>
  <c r="M28" i="1"/>
  <c r="L28" i="1"/>
  <c r="M27" i="1"/>
  <c r="L27" i="1"/>
  <c r="M26" i="1"/>
  <c r="L26" i="1"/>
  <c r="M25" i="1"/>
  <c r="L25" i="1"/>
  <c r="M24" i="1"/>
  <c r="L24" i="1"/>
  <c r="M23" i="1"/>
  <c r="L23" i="1"/>
  <c r="M22" i="1"/>
  <c r="L22" i="1"/>
  <c r="M21" i="1"/>
  <c r="L21" i="1"/>
  <c r="M20" i="1"/>
  <c r="L20" i="1"/>
  <c r="M19" i="1"/>
  <c r="L19" i="1"/>
  <c r="F8" i="12"/>
  <c r="G4" i="6"/>
  <c r="B4" i="6"/>
  <c r="F8" i="11"/>
  <c r="K18" i="6"/>
  <c r="F16" i="11"/>
  <c r="F26" i="1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J18" i="6"/>
  <c r="I18" i="6"/>
  <c r="G17" i="6"/>
  <c r="B5" i="6"/>
  <c r="B6" i="6"/>
  <c r="G16" i="6"/>
  <c r="B7" i="6"/>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G15" i="6"/>
  <c r="B8" i="6"/>
  <c r="G14" i="6"/>
  <c r="B9" i="6"/>
  <c r="G13" i="6"/>
  <c r="B10" i="6"/>
  <c r="A32" i="1"/>
  <c r="A31" i="1"/>
  <c r="A30" i="1"/>
  <c r="A29" i="1"/>
  <c r="A28" i="1"/>
  <c r="A27" i="1"/>
  <c r="A26" i="1"/>
  <c r="A25" i="1"/>
  <c r="A24" i="1"/>
  <c r="A23" i="1"/>
  <c r="A22" i="1"/>
  <c r="A21" i="1"/>
  <c r="A20" i="1"/>
  <c r="A19" i="1"/>
  <c r="A18" i="1"/>
  <c r="A17" i="1"/>
  <c r="A16" i="1"/>
  <c r="A15" i="1"/>
  <c r="A14" i="1"/>
  <c r="A13" i="1"/>
  <c r="G12" i="6"/>
  <c r="B11" i="6"/>
  <c r="G11" i="6"/>
  <c r="B12" i="6"/>
  <c r="I11" i="6"/>
  <c r="G10" i="6"/>
  <c r="B13" i="6"/>
  <c r="I12" i="6"/>
  <c r="G9" i="6"/>
  <c r="I10" i="6"/>
  <c r="B14" i="6"/>
  <c r="I13" i="6"/>
  <c r="G8" i="6"/>
  <c r="I9" i="6"/>
  <c r="B15" i="6"/>
  <c r="I14" i="6"/>
  <c r="G7" i="6"/>
  <c r="I8" i="6"/>
  <c r="B16" i="6"/>
  <c r="I15" i="6"/>
  <c r="G6" i="6"/>
  <c r="I7" i="6"/>
  <c r="B17" i="6"/>
  <c r="I16" i="6"/>
  <c r="G5" i="6"/>
  <c r="I6" i="6"/>
  <c r="I17" i="6"/>
  <c r="B20" i="6"/>
  <c r="I5" i="6"/>
  <c r="I20" i="6"/>
  <c r="I22" i="6"/>
  <c r="I12" i="1"/>
  <c r="I12" i="11"/>
  <c r="P32" i="1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13" i="11"/>
  <c r="I11" i="11"/>
  <c r="I12" i="12"/>
  <c r="F16" i="12"/>
  <c r="I21" i="11"/>
  <c r="L33" i="11"/>
  <c r="I13" i="12"/>
  <c r="I16" i="12"/>
  <c r="L17" i="11"/>
  <c r="L18" i="11"/>
  <c r="I11" i="12"/>
  <c r="I32" i="11"/>
  <c r="I23" i="11"/>
  <c r="I33" i="11"/>
  <c r="I22" i="12"/>
  <c r="F22" i="12"/>
  <c r="L32" i="11"/>
  <c r="I34" i="11"/>
  <c r="N32" i="1"/>
  <c r="O32" i="1"/>
  <c r="P32" i="1"/>
  <c r="Q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N33" i="1"/>
  <c r="P33" i="1"/>
  <c r="Q33" i="1"/>
  <c r="N34" i="1"/>
  <c r="P34" i="1"/>
  <c r="Q34" i="1"/>
  <c r="N35" i="1"/>
  <c r="P35" i="1"/>
  <c r="Q35" i="1"/>
  <c r="N36" i="1"/>
  <c r="P36" i="1"/>
  <c r="Q36" i="1"/>
  <c r="N37" i="1"/>
  <c r="P37" i="1"/>
  <c r="Q37" i="1"/>
  <c r="N38" i="1"/>
  <c r="P38" i="1"/>
  <c r="Q38" i="1"/>
  <c r="N39" i="1"/>
  <c r="P39" i="1"/>
  <c r="Q39" i="1"/>
  <c r="N40" i="1"/>
  <c r="P40" i="1"/>
  <c r="Q40" i="1"/>
  <c r="N41" i="1"/>
  <c r="P41" i="1"/>
  <c r="Q41" i="1"/>
  <c r="N42" i="1"/>
  <c r="P42" i="1"/>
  <c r="Q42" i="1"/>
  <c r="N43" i="1"/>
  <c r="P43" i="1"/>
  <c r="Q43" i="1"/>
  <c r="N44" i="1"/>
  <c r="P44" i="1"/>
  <c r="Q44" i="1"/>
  <c r="N45" i="1"/>
  <c r="P45" i="1"/>
  <c r="Q45" i="1"/>
  <c r="N46" i="1"/>
  <c r="P46" i="1"/>
  <c r="Q46" i="1"/>
  <c r="N47" i="1"/>
  <c r="P47" i="1"/>
  <c r="Q47" i="1"/>
  <c r="N48" i="1"/>
  <c r="P48" i="1"/>
  <c r="Q48" i="1"/>
  <c r="N49" i="1"/>
  <c r="P49" i="1"/>
  <c r="Q49" i="1"/>
  <c r="N50" i="1"/>
  <c r="P50" i="1"/>
  <c r="Q50" i="1"/>
  <c r="N51" i="1"/>
  <c r="P51" i="1"/>
  <c r="Q51" i="1"/>
  <c r="N52" i="1"/>
  <c r="P52" i="1"/>
  <c r="Q52" i="1"/>
  <c r="N53" i="1"/>
  <c r="P53" i="1"/>
  <c r="Q53" i="1"/>
  <c r="N54" i="1"/>
  <c r="P54" i="1"/>
  <c r="Q54" i="1"/>
  <c r="N55" i="1"/>
  <c r="P55" i="1"/>
  <c r="Q55" i="1"/>
  <c r="N56" i="1"/>
  <c r="P56" i="1"/>
  <c r="Q56" i="1"/>
  <c r="N57" i="1"/>
  <c r="P57" i="1"/>
  <c r="Q57" i="1"/>
  <c r="N58" i="1"/>
  <c r="P58" i="1"/>
  <c r="Q58" i="1"/>
  <c r="N59" i="1"/>
  <c r="P59" i="1"/>
  <c r="Q59" i="1"/>
  <c r="N60" i="1"/>
  <c r="P60" i="1"/>
  <c r="Q60" i="1"/>
  <c r="N61" i="1"/>
  <c r="P61" i="1"/>
  <c r="Q61" i="1"/>
</calcChain>
</file>

<file path=xl/sharedStrings.xml><?xml version="1.0" encoding="utf-8"?>
<sst xmlns="http://schemas.openxmlformats.org/spreadsheetml/2006/main" count="344" uniqueCount="117">
  <si>
    <t>直近７日平均</t>
    <rPh sb="0" eb="2">
      <t>チョッキン</t>
    </rPh>
    <rPh sb="3" eb="4">
      <t>ニチ</t>
    </rPh>
    <rPh sb="4" eb="6">
      <t>ヘイキン</t>
    </rPh>
    <phoneticPr fontId="2"/>
  </si>
  <si>
    <t>新規入院患者数</t>
    <rPh sb="0" eb="2">
      <t>シンキ</t>
    </rPh>
    <rPh sb="2" eb="4">
      <t>ニュウイン</t>
    </rPh>
    <rPh sb="4" eb="7">
      <t>カンジャスウ</t>
    </rPh>
    <phoneticPr fontId="2"/>
  </si>
  <si>
    <t>必要病床数</t>
    <rPh sb="0" eb="2">
      <t>ヒツヨウ</t>
    </rPh>
    <rPh sb="2" eb="5">
      <t>ビョウショウスウ</t>
    </rPh>
    <phoneticPr fontId="2"/>
  </si>
  <si>
    <t>年齢計</t>
    <rPh sb="0" eb="2">
      <t>ネンレイ</t>
    </rPh>
    <rPh sb="2" eb="3">
      <t>ケイ</t>
    </rPh>
    <phoneticPr fontId="2"/>
  </si>
  <si>
    <t>最大確保病床数</t>
    <rPh sb="0" eb="2">
      <t>サイダイ</t>
    </rPh>
    <rPh sb="2" eb="4">
      <t>カクホ</t>
    </rPh>
    <rPh sb="4" eb="7">
      <t>ビョウショウスウ</t>
    </rPh>
    <phoneticPr fontId="2"/>
  </si>
  <si>
    <t>60歳未満</t>
    <rPh sb="2" eb="3">
      <t>サイ</t>
    </rPh>
    <rPh sb="3" eb="5">
      <t>ミマン</t>
    </rPh>
    <phoneticPr fontId="2"/>
  </si>
  <si>
    <t>60歳以上</t>
    <rPh sb="2" eb="3">
      <t>サイ</t>
    </rPh>
    <rPh sb="3" eb="5">
      <t>イジョウ</t>
    </rPh>
    <phoneticPr fontId="2"/>
  </si>
  <si>
    <t>増加率</t>
    <rPh sb="0" eb="3">
      <t>ゾウカリツ</t>
    </rPh>
    <phoneticPr fontId="2"/>
  </si>
  <si>
    <t>補正係数</t>
    <rPh sb="0" eb="2">
      <t>ホセイ</t>
    </rPh>
    <rPh sb="2" eb="4">
      <t>ケイスウ</t>
    </rPh>
    <phoneticPr fontId="2"/>
  </si>
  <si>
    <t>③　その他のパラメータを必要に応じて変更（黄色セル）　※補正係数は自動計算</t>
    <rPh sb="4" eb="5">
      <t>タ</t>
    </rPh>
    <rPh sb="12" eb="14">
      <t>ヒツヨウ</t>
    </rPh>
    <rPh sb="15" eb="16">
      <t>オウ</t>
    </rPh>
    <rPh sb="18" eb="20">
      <t>ヘンコウ</t>
    </rPh>
    <rPh sb="21" eb="23">
      <t>キイロ</t>
    </rPh>
    <rPh sb="28" eb="30">
      <t>ホセイ</t>
    </rPh>
    <rPh sb="30" eb="32">
      <t>ケイスウ</t>
    </rPh>
    <rPh sb="33" eb="35">
      <t>ジドウ</t>
    </rPh>
    <rPh sb="35" eb="37">
      <t>ケイサン</t>
    </rPh>
    <phoneticPr fontId="2"/>
  </si>
  <si>
    <t>新規宿泊・自宅療養者数</t>
    <rPh sb="0" eb="2">
      <t>シンキ</t>
    </rPh>
    <rPh sb="2" eb="4">
      <t>シュクハク</t>
    </rPh>
    <rPh sb="5" eb="7">
      <t>ジタク</t>
    </rPh>
    <rPh sb="7" eb="9">
      <t>リョウヨウ</t>
    </rPh>
    <rPh sb="9" eb="10">
      <t>シャ</t>
    </rPh>
    <rPh sb="10" eb="11">
      <t>スウ</t>
    </rPh>
    <phoneticPr fontId="2"/>
  </si>
  <si>
    <t>直近７日平均陽性者</t>
    <rPh sb="0" eb="2">
      <t>チョッキン</t>
    </rPh>
    <rPh sb="3" eb="4">
      <t>ニチ</t>
    </rPh>
    <rPh sb="4" eb="6">
      <t>ヘイキン</t>
    </rPh>
    <rPh sb="6" eb="9">
      <t>ヨウセイシャ</t>
    </rPh>
    <phoneticPr fontId="2"/>
  </si>
  <si>
    <t>入院患者数</t>
    <rPh sb="0" eb="2">
      <t>ニュウイン</t>
    </rPh>
    <rPh sb="2" eb="5">
      <t>カンジャスウ</t>
    </rPh>
    <phoneticPr fontId="2"/>
  </si>
  <si>
    <t>合計</t>
    <rPh sb="0" eb="2">
      <t>ゴウケイ</t>
    </rPh>
    <phoneticPr fontId="2"/>
  </si>
  <si>
    <t>必要病床</t>
    <rPh sb="0" eb="2">
      <t>ヒツヨウ</t>
    </rPh>
    <rPh sb="2" eb="4">
      <t>ビョウショウ</t>
    </rPh>
    <phoneticPr fontId="2"/>
  </si>
  <si>
    <t>確保病床数</t>
    <rPh sb="0" eb="2">
      <t>カクホ</t>
    </rPh>
    <rPh sb="2" eb="5">
      <t>ビョウショウスウ</t>
    </rPh>
    <phoneticPr fontId="2"/>
  </si>
  <si>
    <t>→</t>
    <phoneticPr fontId="2"/>
  </si>
  <si>
    <t>入院</t>
    <rPh sb="0" eb="2">
      <t>ニュウイン</t>
    </rPh>
    <phoneticPr fontId="2"/>
  </si>
  <si>
    <t>自宅宿泊</t>
    <rPh sb="0" eb="2">
      <t>ジタク</t>
    </rPh>
    <rPh sb="2" eb="4">
      <t>シュクハク</t>
    </rPh>
    <phoneticPr fontId="2"/>
  </si>
  <si>
    <t>病床数</t>
    <rPh sb="0" eb="3">
      <t>ビョウショウスウ</t>
    </rPh>
    <phoneticPr fontId="2"/>
  </si>
  <si>
    <t>＜パラメータ＞</t>
    <phoneticPr fontId="2"/>
  </si>
  <si>
    <t>療養者</t>
    <rPh sb="0" eb="3">
      <t>リョウヨウシャ</t>
    </rPh>
    <phoneticPr fontId="2"/>
  </si>
  <si>
    <t>(7~14日で設定）</t>
    <rPh sb="5" eb="6">
      <t>ニチ</t>
    </rPh>
    <rPh sb="7" eb="9">
      <t>セッテイ</t>
    </rPh>
    <phoneticPr fontId="2"/>
  </si>
  <si>
    <t>（Ｃ）重症率</t>
    <rPh sb="3" eb="5">
      <t>ジュウショウ</t>
    </rPh>
    <rPh sb="5" eb="6">
      <t>リツ</t>
    </rPh>
    <phoneticPr fontId="2"/>
  </si>
  <si>
    <t>（Ｅ）自宅・宿泊療養日数</t>
    <rPh sb="3" eb="5">
      <t>ジタク</t>
    </rPh>
    <rPh sb="6" eb="8">
      <t>シュクハク</t>
    </rPh>
    <rPh sb="8" eb="10">
      <t>リョウヨウ</t>
    </rPh>
    <rPh sb="10" eb="12">
      <t>ニッスウ</t>
    </rPh>
    <phoneticPr fontId="2"/>
  </si>
  <si>
    <t>（Ｂ）（Ｅ）補正係数</t>
    <rPh sb="6" eb="8">
      <t>ホセイ</t>
    </rPh>
    <rPh sb="8" eb="10">
      <t>ケイスウ</t>
    </rPh>
    <phoneticPr fontId="2"/>
  </si>
  <si>
    <t>入院者数</t>
    <rPh sb="0" eb="2">
      <t>ニュウイン</t>
    </rPh>
    <rPh sb="2" eb="3">
      <t>シャ</t>
    </rPh>
    <rPh sb="3" eb="4">
      <t>スウ</t>
    </rPh>
    <phoneticPr fontId="2"/>
  </si>
  <si>
    <t>対応可能入院率</t>
    <rPh sb="0" eb="2">
      <t>タイオウ</t>
    </rPh>
    <rPh sb="2" eb="4">
      <t>カノウ</t>
    </rPh>
    <rPh sb="4" eb="6">
      <t>ニュウイン</t>
    </rPh>
    <rPh sb="6" eb="7">
      <t>リツ</t>
    </rPh>
    <phoneticPr fontId="2"/>
  </si>
  <si>
    <t>６０歳未満</t>
    <rPh sb="2" eb="5">
      <t>サイミマン</t>
    </rPh>
    <phoneticPr fontId="2"/>
  </si>
  <si>
    <t>６０歳以上</t>
    <rPh sb="2" eb="5">
      <t>サイイジョウ</t>
    </rPh>
    <phoneticPr fontId="2"/>
  </si>
  <si>
    <t>６０歳未満</t>
    <rPh sb="2" eb="3">
      <t>サイ</t>
    </rPh>
    <rPh sb="3" eb="5">
      <t>ミマン</t>
    </rPh>
    <phoneticPr fontId="2"/>
  </si>
  <si>
    <t>６０歳以上</t>
    <rPh sb="2" eb="3">
      <t>サイ</t>
    </rPh>
    <rPh sb="3" eb="5">
      <t>イジョウ</t>
    </rPh>
    <phoneticPr fontId="2"/>
  </si>
  <si>
    <t>（Ｄ）病床稼働率</t>
    <rPh sb="3" eb="5">
      <t>ビョウショウ</t>
    </rPh>
    <rPh sb="5" eb="7">
      <t>カドウ</t>
    </rPh>
    <rPh sb="7" eb="8">
      <t>リツ</t>
    </rPh>
    <phoneticPr fontId="2"/>
  </si>
  <si>
    <t>【最終的な患者数】</t>
    <rPh sb="1" eb="4">
      <t>サイシュウテキ</t>
    </rPh>
    <rPh sb="5" eb="8">
      <t>カンジャスウ</t>
    </rPh>
    <phoneticPr fontId="2"/>
  </si>
  <si>
    <t>宿泊・自宅
療養者数</t>
    <rPh sb="0" eb="2">
      <t>シュクハク</t>
    </rPh>
    <rPh sb="3" eb="5">
      <t>ジタク</t>
    </rPh>
    <rPh sb="6" eb="8">
      <t>リョウヨウ</t>
    </rPh>
    <rPh sb="8" eb="9">
      <t>シャ</t>
    </rPh>
    <rPh sb="9" eb="10">
      <t>スウ</t>
    </rPh>
    <phoneticPr fontId="2"/>
  </si>
  <si>
    <t>②　新規陽性者１日当たり増加率・陽性者のうち60歳以上の者の割合を記入（緑色セル）</t>
    <rPh sb="2" eb="4">
      <t>シンキ</t>
    </rPh>
    <rPh sb="4" eb="7">
      <t>ヨウセイシャ</t>
    </rPh>
    <rPh sb="8" eb="9">
      <t>ニチ</t>
    </rPh>
    <rPh sb="9" eb="10">
      <t>ア</t>
    </rPh>
    <rPh sb="12" eb="15">
      <t>ゾウカリツ</t>
    </rPh>
    <rPh sb="16" eb="19">
      <t>ヨウセイシャ</t>
    </rPh>
    <rPh sb="24" eb="25">
      <t>サイ</t>
    </rPh>
    <rPh sb="25" eb="27">
      <t>イジョウ</t>
    </rPh>
    <rPh sb="28" eb="29">
      <t>シャ</t>
    </rPh>
    <rPh sb="30" eb="32">
      <t>ワリアイ</t>
    </rPh>
    <rPh sb="33" eb="35">
      <t>キニュウ</t>
    </rPh>
    <rPh sb="36" eb="38">
      <t>ミドリイロ</t>
    </rPh>
    <phoneticPr fontId="2"/>
  </si>
  <si>
    <t>最大の入院患者数</t>
    <rPh sb="0" eb="2">
      <t>サイダイ</t>
    </rPh>
    <rPh sb="3" eb="5">
      <t>ニュウイン</t>
    </rPh>
    <rPh sb="5" eb="8">
      <t>カンジャスウ</t>
    </rPh>
    <phoneticPr fontId="2"/>
  </si>
  <si>
    <t>最大の宿泊療養・自宅療養者数</t>
    <rPh sb="0" eb="2">
      <t>サイダイ</t>
    </rPh>
    <rPh sb="3" eb="5">
      <t>シュクハク</t>
    </rPh>
    <rPh sb="5" eb="7">
      <t>リョウヨウ</t>
    </rPh>
    <rPh sb="8" eb="10">
      <t>ジタク</t>
    </rPh>
    <rPh sb="10" eb="12">
      <t>リョウヨウ</t>
    </rPh>
    <rPh sb="12" eb="13">
      <t>シャ</t>
    </rPh>
    <rPh sb="13" eb="14">
      <t>スウ</t>
    </rPh>
    <phoneticPr fontId="2"/>
  </si>
  <si>
    <t>１日当たり最大の新規感染者数</t>
    <rPh sb="1" eb="2">
      <t>ニチ</t>
    </rPh>
    <rPh sb="2" eb="3">
      <t>ア</t>
    </rPh>
    <rPh sb="5" eb="7">
      <t>サイダイ</t>
    </rPh>
    <rPh sb="8" eb="10">
      <t>シンキ</t>
    </rPh>
    <rPh sb="10" eb="13">
      <t>カンセンシャ</t>
    </rPh>
    <rPh sb="13" eb="14">
      <t>スウ</t>
    </rPh>
    <phoneticPr fontId="2"/>
  </si>
  <si>
    <t>　→　１日当たり最大の新規感染者数（一般医療と両立しつつ確実に機能するものとして見直した、地域のコロナ医療提供体制で対応可能な最大の新規感染者数（医療が非常時の対応を取ることになるか否かの限界値）を算出</t>
    <rPh sb="4" eb="5">
      <t>ニチ</t>
    </rPh>
    <rPh sb="5" eb="6">
      <t>ア</t>
    </rPh>
    <rPh sb="8" eb="10">
      <t>サイダイ</t>
    </rPh>
    <rPh sb="11" eb="13">
      <t>シンキ</t>
    </rPh>
    <rPh sb="13" eb="16">
      <t>カンセンシャ</t>
    </rPh>
    <rPh sb="16" eb="17">
      <t>スウ</t>
    </rPh>
    <rPh sb="18" eb="20">
      <t>イッパン</t>
    </rPh>
    <rPh sb="20" eb="22">
      <t>イリョウ</t>
    </rPh>
    <rPh sb="23" eb="25">
      <t>リョウリツ</t>
    </rPh>
    <rPh sb="28" eb="30">
      <t>カクジツ</t>
    </rPh>
    <rPh sb="31" eb="33">
      <t>キノウ</t>
    </rPh>
    <rPh sb="40" eb="42">
      <t>ミナオ</t>
    </rPh>
    <rPh sb="45" eb="47">
      <t>チイキ</t>
    </rPh>
    <rPh sb="51" eb="53">
      <t>イリョウ</t>
    </rPh>
    <rPh sb="53" eb="55">
      <t>テイキョウ</t>
    </rPh>
    <rPh sb="55" eb="57">
      <t>タイセイ</t>
    </rPh>
    <rPh sb="58" eb="60">
      <t>タイオウ</t>
    </rPh>
    <rPh sb="60" eb="62">
      <t>カノウ</t>
    </rPh>
    <rPh sb="63" eb="65">
      <t>サイダイ</t>
    </rPh>
    <rPh sb="66" eb="68">
      <t>シンキ</t>
    </rPh>
    <rPh sb="68" eb="71">
      <t>カンセンシャ</t>
    </rPh>
    <rPh sb="71" eb="72">
      <t>スウ</t>
    </rPh>
    <rPh sb="73" eb="75">
      <t>イリョウ</t>
    </rPh>
    <rPh sb="76" eb="78">
      <t>ヒジョウ</t>
    </rPh>
    <rPh sb="78" eb="79">
      <t>ジ</t>
    </rPh>
    <rPh sb="80" eb="82">
      <t>タイオウ</t>
    </rPh>
    <rPh sb="83" eb="84">
      <t>ト</t>
    </rPh>
    <rPh sb="91" eb="92">
      <t>イナ</t>
    </rPh>
    <rPh sb="94" eb="97">
      <t>ゲンカイチ</t>
    </rPh>
    <rPh sb="99" eb="101">
      <t>サンシュツ</t>
    </rPh>
    <phoneticPr fontId="2"/>
  </si>
  <si>
    <t>最大の重症患者数</t>
    <rPh sb="0" eb="2">
      <t>サイダイ</t>
    </rPh>
    <rPh sb="3" eb="5">
      <t>ジュウショウ</t>
    </rPh>
    <rPh sb="5" eb="8">
      <t>カンジャスウ</t>
    </rPh>
    <phoneticPr fontId="2"/>
  </si>
  <si>
    <t>新規宿泊療養・自宅療養者数</t>
    <rPh sb="0" eb="2">
      <t>シンキ</t>
    </rPh>
    <rPh sb="2" eb="4">
      <t>シュクハク</t>
    </rPh>
    <rPh sb="4" eb="6">
      <t>リョウヨウ</t>
    </rPh>
    <rPh sb="7" eb="9">
      <t>ジタク</t>
    </rPh>
    <rPh sb="9" eb="11">
      <t>リョウヨウ</t>
    </rPh>
    <rPh sb="11" eb="12">
      <t>シャ</t>
    </rPh>
    <rPh sb="12" eb="13">
      <t>スウ</t>
    </rPh>
    <phoneticPr fontId="2"/>
  </si>
  <si>
    <t>①　事務連絡Ⅰ１に基づき確保した「最大」のコロナ病床数を記入
（赤色セル）</t>
    <rPh sb="2" eb="4">
      <t>ジム</t>
    </rPh>
    <rPh sb="4" eb="6">
      <t>レンラク</t>
    </rPh>
    <rPh sb="9" eb="10">
      <t>モト</t>
    </rPh>
    <rPh sb="12" eb="14">
      <t>カクホ</t>
    </rPh>
    <rPh sb="17" eb="19">
      <t>サイダイ</t>
    </rPh>
    <rPh sb="24" eb="26">
      <t>ビョウショウ</t>
    </rPh>
    <rPh sb="26" eb="27">
      <t>スウ</t>
    </rPh>
    <rPh sb="28" eb="30">
      <t>キニュウ</t>
    </rPh>
    <rPh sb="32" eb="34">
      <t>アカイロ</t>
    </rPh>
    <phoneticPr fontId="2"/>
  </si>
  <si>
    <t>最大の療養者数</t>
    <rPh sb="0" eb="2">
      <t>サイダイ</t>
    </rPh>
    <rPh sb="3" eb="6">
      <t>リョウヨウシャ</t>
    </rPh>
    <rPh sb="6" eb="7">
      <t>スウ</t>
    </rPh>
    <phoneticPr fontId="2"/>
  </si>
  <si>
    <t>（Ｂ）在院日数(7~14日で設定）</t>
    <rPh sb="3" eb="5">
      <t>ザイイン</t>
    </rPh>
    <rPh sb="5" eb="7">
      <t>ニッスウ</t>
    </rPh>
    <rPh sb="12" eb="13">
      <t>ニチ</t>
    </rPh>
    <rPh sb="14" eb="16">
      <t>セッテイ</t>
    </rPh>
    <phoneticPr fontId="2"/>
  </si>
  <si>
    <t>②　新規感染者の１日当たり増加率・新規感染者のうち60歳以上の者の割合を記入（緑色セル）</t>
    <rPh sb="2" eb="4">
      <t>シンキ</t>
    </rPh>
    <rPh sb="4" eb="7">
      <t>カンセンシャ</t>
    </rPh>
    <rPh sb="9" eb="10">
      <t>ニチ</t>
    </rPh>
    <rPh sb="10" eb="11">
      <t>ア</t>
    </rPh>
    <rPh sb="13" eb="16">
      <t>ゾウカリツ</t>
    </rPh>
    <rPh sb="27" eb="28">
      <t>サイ</t>
    </rPh>
    <rPh sb="28" eb="30">
      <t>イジョウ</t>
    </rPh>
    <rPh sb="31" eb="32">
      <t>シャ</t>
    </rPh>
    <rPh sb="33" eb="35">
      <t>ワリアイ</t>
    </rPh>
    <rPh sb="36" eb="38">
      <t>キニュウ</t>
    </rPh>
    <rPh sb="39" eb="41">
      <t>ミドリイロ</t>
    </rPh>
    <phoneticPr fontId="2"/>
  </si>
  <si>
    <t>新規感染者の60歳以上割合</t>
    <rPh sb="8" eb="9">
      <t>サイ</t>
    </rPh>
    <rPh sb="9" eb="11">
      <t>イジョウ</t>
    </rPh>
    <rPh sb="11" eb="13">
      <t>ワリアイ</t>
    </rPh>
    <phoneticPr fontId="2"/>
  </si>
  <si>
    <t>新規感染者の日次増加率</t>
    <rPh sb="6" eb="8">
      <t>ニチジ</t>
    </rPh>
    <rPh sb="8" eb="10">
      <t>ゾウカ</t>
    </rPh>
    <rPh sb="10" eb="11">
      <t>リツ</t>
    </rPh>
    <phoneticPr fontId="2"/>
  </si>
  <si>
    <t>新規感染者の7日間増加率</t>
    <rPh sb="7" eb="9">
      <t>ニチカン</t>
    </rPh>
    <rPh sb="9" eb="12">
      <t>ゾウカリツ</t>
    </rPh>
    <phoneticPr fontId="2"/>
  </si>
  <si>
    <t>①直近の新規感染者数データがある日付をＡ２７セルに入力</t>
    <rPh sb="1" eb="3">
      <t>チョッキン</t>
    </rPh>
    <rPh sb="4" eb="6">
      <t>シンキ</t>
    </rPh>
    <rPh sb="6" eb="9">
      <t>カンセンシャ</t>
    </rPh>
    <rPh sb="9" eb="10">
      <t>スウ</t>
    </rPh>
    <rPh sb="16" eb="18">
      <t>ヒヅケ</t>
    </rPh>
    <rPh sb="25" eb="27">
      <t>ニュウリョク</t>
    </rPh>
    <phoneticPr fontId="2"/>
  </si>
  <si>
    <t>②直近３週間分（２１日分）の新規感染者数をＢ７～Ｂ２７セルに入力</t>
    <rPh sb="1" eb="3">
      <t>チョッキン</t>
    </rPh>
    <rPh sb="4" eb="7">
      <t>シュウカンブン</t>
    </rPh>
    <rPh sb="10" eb="12">
      <t>ニチブン</t>
    </rPh>
    <rPh sb="14" eb="16">
      <t>シンキ</t>
    </rPh>
    <rPh sb="16" eb="19">
      <t>カンセンシャ</t>
    </rPh>
    <rPh sb="19" eb="20">
      <t>スウ</t>
    </rPh>
    <rPh sb="30" eb="32">
      <t>ニュウリョク</t>
    </rPh>
    <phoneticPr fontId="2"/>
  </si>
  <si>
    <t>１日当たり最大の新規感染者数（限界値）</t>
    <rPh sb="15" eb="17">
      <t>ゲンカイ</t>
    </rPh>
    <rPh sb="17" eb="18">
      <t>チ</t>
    </rPh>
    <phoneticPr fontId="2"/>
  </si>
  <si>
    <t>※「１日当たり最大の新規感染者数（限界値）」は「病床＞新規感染者数・療養者数換算」シートから自動で設定</t>
    <rPh sb="3" eb="4">
      <t>ニチ</t>
    </rPh>
    <rPh sb="4" eb="5">
      <t>ア</t>
    </rPh>
    <rPh sb="7" eb="9">
      <t>サイダイ</t>
    </rPh>
    <rPh sb="10" eb="12">
      <t>シンキ</t>
    </rPh>
    <rPh sb="12" eb="15">
      <t>カンセンシャ</t>
    </rPh>
    <rPh sb="15" eb="16">
      <t>スウ</t>
    </rPh>
    <rPh sb="17" eb="19">
      <t>ゲンカイ</t>
    </rPh>
    <rPh sb="19" eb="20">
      <t>チ</t>
    </rPh>
    <rPh sb="24" eb="26">
      <t>ビョウショウ</t>
    </rPh>
    <rPh sb="27" eb="29">
      <t>シンキ</t>
    </rPh>
    <rPh sb="29" eb="32">
      <t>カンセンシャ</t>
    </rPh>
    <rPh sb="32" eb="33">
      <t>スウ</t>
    </rPh>
    <rPh sb="34" eb="36">
      <t>リョウヨウ</t>
    </rPh>
    <rPh sb="36" eb="37">
      <t>シャ</t>
    </rPh>
    <rPh sb="37" eb="38">
      <t>スウ</t>
    </rPh>
    <rPh sb="38" eb="40">
      <t>カンサン</t>
    </rPh>
    <rPh sb="46" eb="48">
      <t>ジドウ</t>
    </rPh>
    <rPh sb="49" eb="51">
      <t>セッテイ</t>
    </rPh>
    <phoneticPr fontId="2"/>
  </si>
  <si>
    <t>新規感染者数</t>
    <rPh sb="0" eb="2">
      <t>シンキ</t>
    </rPh>
    <rPh sb="2" eb="5">
      <t>カンセンシャ</t>
    </rPh>
    <rPh sb="5" eb="6">
      <t>スウ</t>
    </rPh>
    <phoneticPr fontId="2"/>
  </si>
  <si>
    <t>新規感染者7日平均推計値</t>
    <rPh sb="0" eb="2">
      <t>シンキ</t>
    </rPh>
    <rPh sb="2" eb="5">
      <t>カンセンシャ</t>
    </rPh>
    <rPh sb="6" eb="7">
      <t>ニチ</t>
    </rPh>
    <rPh sb="7" eb="9">
      <t>ヘイキン</t>
    </rPh>
    <rPh sb="9" eb="12">
      <t>スイケイチ</t>
    </rPh>
    <phoneticPr fontId="2"/>
  </si>
  <si>
    <t>新規感染者（直近７日間平均）の日次増加率</t>
    <rPh sb="0" eb="2">
      <t>シンキ</t>
    </rPh>
    <rPh sb="2" eb="5">
      <t>カンセンシャ</t>
    </rPh>
    <rPh sb="6" eb="8">
      <t>チョッキン</t>
    </rPh>
    <rPh sb="9" eb="10">
      <t>ニチ</t>
    </rPh>
    <rPh sb="10" eb="11">
      <t>カン</t>
    </rPh>
    <rPh sb="11" eb="13">
      <t>ヘイキン</t>
    </rPh>
    <rPh sb="15" eb="17">
      <t>ニチジ</t>
    </rPh>
    <rPh sb="17" eb="19">
      <t>ゾウカ</t>
    </rPh>
    <rPh sb="19" eb="20">
      <t>リツ</t>
    </rPh>
    <phoneticPr fontId="2"/>
  </si>
  <si>
    <t>新規感染者（直近７日間平均）の日次増加率の２週間平均</t>
    <rPh sb="0" eb="2">
      <t>シンキ</t>
    </rPh>
    <rPh sb="2" eb="5">
      <t>カンセンシャ</t>
    </rPh>
    <rPh sb="6" eb="8">
      <t>チョッキン</t>
    </rPh>
    <rPh sb="9" eb="10">
      <t>ニチ</t>
    </rPh>
    <rPh sb="10" eb="11">
      <t>カン</t>
    </rPh>
    <rPh sb="11" eb="13">
      <t>ヘイキン</t>
    </rPh>
    <rPh sb="15" eb="17">
      <t>ニチジ</t>
    </rPh>
    <rPh sb="17" eb="19">
      <t>ゾウカ</t>
    </rPh>
    <rPh sb="19" eb="20">
      <t>リツ</t>
    </rPh>
    <rPh sb="22" eb="24">
      <t>シュウカン</t>
    </rPh>
    <rPh sb="24" eb="26">
      <t>ヘイキン</t>
    </rPh>
    <phoneticPr fontId="2"/>
  </si>
  <si>
    <t>1週間前増加率</t>
    <rPh sb="1" eb="3">
      <t>シュウカン</t>
    </rPh>
    <rPh sb="3" eb="4">
      <t>マエ</t>
    </rPh>
    <rPh sb="4" eb="6">
      <t>ゾウカ</t>
    </rPh>
    <rPh sb="6" eb="7">
      <t>リツ</t>
    </rPh>
    <phoneticPr fontId="2"/>
  </si>
  <si>
    <t>2週間前増加率</t>
    <rPh sb="1" eb="3">
      <t>シュウカン</t>
    </rPh>
    <rPh sb="3" eb="4">
      <t>マエ</t>
    </rPh>
    <rPh sb="4" eb="6">
      <t>ゾウカ</t>
    </rPh>
    <rPh sb="6" eb="7">
      <t>リツ</t>
    </rPh>
    <phoneticPr fontId="2"/>
  </si>
  <si>
    <t>④「③新規感染者数グラフ」シートに事務連絡上の「①２週間後に「１日当たり最大の新規感染者数」を超えないか」を確認するグラフが出る。</t>
    <phoneticPr fontId="2"/>
  </si>
  <si>
    <t>（参考）「④入院者数グラフ」シートに新規感染者7日平均推計値を踏まえた入院者数の増加イメージを確認するグラフが出る。</t>
    <rPh sb="1" eb="3">
      <t>サンコウ</t>
    </rPh>
    <rPh sb="6" eb="9">
      <t>ニュウインシャ</t>
    </rPh>
    <rPh sb="9" eb="10">
      <t>スウ</t>
    </rPh>
    <rPh sb="31" eb="32">
      <t>フ</t>
    </rPh>
    <rPh sb="35" eb="37">
      <t>ニュウイン</t>
    </rPh>
    <rPh sb="37" eb="38">
      <t>シャ</t>
    </rPh>
    <rPh sb="38" eb="39">
      <t>スウ</t>
    </rPh>
    <rPh sb="40" eb="42">
      <t>ゾウカ</t>
    </rPh>
    <rPh sb="47" eb="49">
      <t>カクニン</t>
    </rPh>
    <rPh sb="55" eb="56">
      <t>デ</t>
    </rPh>
    <phoneticPr fontId="2"/>
  </si>
  <si>
    <t>感染者数急増時→療養者・入院者数換算シート</t>
    <rPh sb="0" eb="3">
      <t>カンセンシャ</t>
    </rPh>
    <rPh sb="3" eb="4">
      <t>スウ</t>
    </rPh>
    <rPh sb="4" eb="6">
      <t>キュウゾウ</t>
    </rPh>
    <rPh sb="6" eb="7">
      <t>ジ</t>
    </rPh>
    <rPh sb="8" eb="11">
      <t>リョウヨウシャ</t>
    </rPh>
    <rPh sb="12" eb="14">
      <t>ニュウイン</t>
    </rPh>
    <rPh sb="14" eb="15">
      <t>シャ</t>
    </rPh>
    <rPh sb="15" eb="16">
      <t>スウ</t>
    </rPh>
    <rPh sb="16" eb="18">
      <t>カンサン</t>
    </rPh>
    <phoneticPr fontId="2"/>
  </si>
  <si>
    <t>新規感染者数モニタリングシート（事務連絡P.35の医療提供体制を踏まえた感染状況のモニタリング）</t>
    <rPh sb="0" eb="2">
      <t>シンキ</t>
    </rPh>
    <rPh sb="2" eb="5">
      <t>カンセンシャ</t>
    </rPh>
    <rPh sb="5" eb="6">
      <t>スウ</t>
    </rPh>
    <rPh sb="16" eb="18">
      <t>ジム</t>
    </rPh>
    <rPh sb="18" eb="20">
      <t>レンラク</t>
    </rPh>
    <rPh sb="25" eb="27">
      <t>イリョウ</t>
    </rPh>
    <rPh sb="27" eb="29">
      <t>テイキョウ</t>
    </rPh>
    <rPh sb="29" eb="31">
      <t>タイセイ</t>
    </rPh>
    <rPh sb="32" eb="33">
      <t>フ</t>
    </rPh>
    <rPh sb="36" eb="38">
      <t>カンセン</t>
    </rPh>
    <rPh sb="38" eb="40">
      <t>ジョウキョウ</t>
    </rPh>
    <phoneticPr fontId="2"/>
  </si>
  <si>
    <t>最大のコロナ病床数→新規感染者数・療養者数換算シート（事務連絡P.24のツール）</t>
    <rPh sb="0" eb="2">
      <t>サイダイ</t>
    </rPh>
    <rPh sb="6" eb="8">
      <t>ビョウショウ</t>
    </rPh>
    <rPh sb="8" eb="9">
      <t>スウ</t>
    </rPh>
    <rPh sb="10" eb="12">
      <t>シンキ</t>
    </rPh>
    <rPh sb="12" eb="15">
      <t>カンセンシャ</t>
    </rPh>
    <rPh sb="15" eb="16">
      <t>スウ</t>
    </rPh>
    <rPh sb="17" eb="19">
      <t>リョウヨウ</t>
    </rPh>
    <rPh sb="19" eb="20">
      <t>シャ</t>
    </rPh>
    <rPh sb="20" eb="21">
      <t>スウ</t>
    </rPh>
    <rPh sb="21" eb="23">
      <t>カンサン</t>
    </rPh>
    <rPh sb="27" eb="29">
      <t>ジム</t>
    </rPh>
    <rPh sb="29" eb="31">
      <t>レンラク</t>
    </rPh>
    <phoneticPr fontId="2"/>
  </si>
  <si>
    <t>【使い方】</t>
    <rPh sb="1" eb="2">
      <t>ツカ</t>
    </rPh>
    <rPh sb="3" eb="4">
      <t>カタ</t>
    </rPh>
    <phoneticPr fontId="2"/>
  </si>
  <si>
    <t>③事務連絡上の「①２週間後に「１日当たり最大の新規感染者数」を超えないか」は、H47セルとI47セルで確認。</t>
    <rPh sb="1" eb="3">
      <t>ジム</t>
    </rPh>
    <rPh sb="3" eb="5">
      <t>レンラク</t>
    </rPh>
    <rPh sb="5" eb="6">
      <t>ジョウ</t>
    </rPh>
    <rPh sb="10" eb="13">
      <t>シュウカンゴ</t>
    </rPh>
    <rPh sb="16" eb="17">
      <t>ニチ</t>
    </rPh>
    <rPh sb="17" eb="18">
      <t>ア</t>
    </rPh>
    <rPh sb="20" eb="22">
      <t>サイダイ</t>
    </rPh>
    <rPh sb="23" eb="25">
      <t>シンキ</t>
    </rPh>
    <rPh sb="25" eb="28">
      <t>カンセンシャ</t>
    </rPh>
    <rPh sb="28" eb="29">
      <t>スウ</t>
    </rPh>
    <rPh sb="31" eb="32">
      <t>コ</t>
    </rPh>
    <rPh sb="51" eb="53">
      <t>カクニン</t>
    </rPh>
    <phoneticPr fontId="2"/>
  </si>
  <si>
    <t>　事務連絡上の「②短期間で急激な感染者数増加となる場合」は、F33セルとG33セルで確認。</t>
    <rPh sb="1" eb="3">
      <t>ジム</t>
    </rPh>
    <rPh sb="3" eb="5">
      <t>レンラク</t>
    </rPh>
    <rPh sb="5" eb="6">
      <t>ジョウ</t>
    </rPh>
    <rPh sb="9" eb="12">
      <t>タンキカン</t>
    </rPh>
    <rPh sb="13" eb="15">
      <t>キュウゲキ</t>
    </rPh>
    <rPh sb="16" eb="19">
      <t>カンセンシャ</t>
    </rPh>
    <rPh sb="19" eb="20">
      <t>スウ</t>
    </rPh>
    <rPh sb="20" eb="22">
      <t>ゾウカ</t>
    </rPh>
    <rPh sb="25" eb="27">
      <t>バアイ</t>
    </rPh>
    <rPh sb="42" eb="44">
      <t>カクニン</t>
    </rPh>
    <phoneticPr fontId="2"/>
  </si>
  <si>
    <t>①　想定している新規感染者数及び確保病床数を入力（赤色セル）</t>
    <rPh sb="2" eb="4">
      <t>ソウテイ</t>
    </rPh>
    <rPh sb="8" eb="10">
      <t>シンキ</t>
    </rPh>
    <rPh sb="10" eb="13">
      <t>カンセンシャ</t>
    </rPh>
    <rPh sb="13" eb="14">
      <t>スウ</t>
    </rPh>
    <rPh sb="14" eb="15">
      <t>オヨ</t>
    </rPh>
    <rPh sb="16" eb="18">
      <t>カクホ</t>
    </rPh>
    <rPh sb="18" eb="21">
      <t>ビョウショウスウ</t>
    </rPh>
    <rPh sb="22" eb="24">
      <t>ニュウリョク</t>
    </rPh>
    <rPh sb="25" eb="27">
      <t>アカイロ</t>
    </rPh>
    <phoneticPr fontId="2"/>
  </si>
  <si>
    <t>不足分</t>
    <rPh sb="0" eb="3">
      <t>フソクブン</t>
    </rPh>
    <phoneticPr fontId="2"/>
  </si>
  <si>
    <t>最大確保病床で対応可能な入院者数</t>
    <rPh sb="0" eb="2">
      <t>サイダイ</t>
    </rPh>
    <rPh sb="2" eb="4">
      <t>カクホ</t>
    </rPh>
    <rPh sb="4" eb="6">
      <t>ビョウショウ</t>
    </rPh>
    <rPh sb="7" eb="9">
      <t>タイオウ</t>
    </rPh>
    <rPh sb="9" eb="11">
      <t>カノウ</t>
    </rPh>
    <rPh sb="12" eb="15">
      <t>ニュウインシャ</t>
    </rPh>
    <rPh sb="15" eb="16">
      <t>スウ</t>
    </rPh>
    <phoneticPr fontId="2"/>
  </si>
  <si>
    <t>右記のパラメータを前提にした際の
宿泊療養・自宅療養者数</t>
    <rPh sb="0" eb="1">
      <t>ミギ</t>
    </rPh>
    <rPh sb="1" eb="2">
      <t>キ</t>
    </rPh>
    <rPh sb="9" eb="11">
      <t>ゼンテイ</t>
    </rPh>
    <rPh sb="14" eb="15">
      <t>サイ</t>
    </rPh>
    <rPh sb="17" eb="19">
      <t>シュクハク</t>
    </rPh>
    <rPh sb="19" eb="21">
      <t>リョウヨウ</t>
    </rPh>
    <rPh sb="22" eb="24">
      <t>ジタク</t>
    </rPh>
    <rPh sb="24" eb="26">
      <t>リョウヨウ</t>
    </rPh>
    <rPh sb="26" eb="27">
      <t>シャ</t>
    </rPh>
    <rPh sb="27" eb="28">
      <t>スウ</t>
    </rPh>
    <phoneticPr fontId="2"/>
  </si>
  <si>
    <t>新規感染者の60歳以上割合</t>
    <rPh sb="0" eb="2">
      <t>シンキ</t>
    </rPh>
    <rPh sb="2" eb="5">
      <t>カンセンシャ</t>
    </rPh>
    <rPh sb="8" eb="9">
      <t>サイ</t>
    </rPh>
    <rPh sb="9" eb="11">
      <t>イジョウ</t>
    </rPh>
    <rPh sb="11" eb="13">
      <t>ワリアイ</t>
    </rPh>
    <phoneticPr fontId="2"/>
  </si>
  <si>
    <t>入院ではなく宿泊・自宅療養
で対応する必要がある人数</t>
    <rPh sb="0" eb="2">
      <t>ニュウイン</t>
    </rPh>
    <rPh sb="6" eb="8">
      <t>シュクハク</t>
    </rPh>
    <rPh sb="9" eb="11">
      <t>ジタク</t>
    </rPh>
    <rPh sb="11" eb="13">
      <t>リョウヨウ</t>
    </rPh>
    <rPh sb="15" eb="17">
      <t>タイオウ</t>
    </rPh>
    <rPh sb="19" eb="21">
      <t>ヒツヨウ</t>
    </rPh>
    <rPh sb="24" eb="25">
      <t>ニン</t>
    </rPh>
    <rPh sb="25" eb="26">
      <t>カズ</t>
    </rPh>
    <phoneticPr fontId="2"/>
  </si>
  <si>
    <t>療養者数</t>
    <rPh sb="0" eb="3">
      <t>リョウヨウシャ</t>
    </rPh>
    <rPh sb="3" eb="4">
      <t>スウ</t>
    </rPh>
    <phoneticPr fontId="2"/>
  </si>
  <si>
    <t>（右記のパラメータを前提にした際は入院対象だが、入院ではなく宿泊・自宅療養で対応する必要がある者）</t>
    <rPh sb="1" eb="2">
      <t>ミギ</t>
    </rPh>
    <rPh sb="2" eb="3">
      <t>キ</t>
    </rPh>
    <rPh sb="10" eb="12">
      <t>ゼンテイ</t>
    </rPh>
    <rPh sb="15" eb="16">
      <t>サイ</t>
    </rPh>
    <rPh sb="17" eb="19">
      <t>ニュウイン</t>
    </rPh>
    <rPh sb="19" eb="21">
      <t>タイショウ</t>
    </rPh>
    <rPh sb="24" eb="26">
      <t>ニュウイン</t>
    </rPh>
    <rPh sb="30" eb="32">
      <t>シュクハク</t>
    </rPh>
    <rPh sb="33" eb="35">
      <t>ジタク</t>
    </rPh>
    <rPh sb="35" eb="37">
      <t>リョウヨウ</t>
    </rPh>
    <rPh sb="38" eb="40">
      <t>タイオウ</t>
    </rPh>
    <rPh sb="42" eb="44">
      <t>ヒツヨウ</t>
    </rPh>
    <rPh sb="47" eb="48">
      <t>シャ</t>
    </rPh>
    <phoneticPr fontId="2"/>
  </si>
  <si>
    <t>・パラメータは都道府県でそうした目安を算出するため、過去の動向を踏まえて自由に設定すること。</t>
    <rPh sb="7" eb="11">
      <t>トドウフケン</t>
    </rPh>
    <rPh sb="16" eb="18">
      <t>メヤス</t>
    </rPh>
    <rPh sb="19" eb="21">
      <t>サンシュツ</t>
    </rPh>
    <rPh sb="26" eb="28">
      <t>カコ</t>
    </rPh>
    <rPh sb="29" eb="31">
      <t>ドウコウ</t>
    </rPh>
    <rPh sb="32" eb="33">
      <t>フ</t>
    </rPh>
    <rPh sb="36" eb="38">
      <t>ジユウ</t>
    </rPh>
    <rPh sb="39" eb="41">
      <t>セッテイ</t>
    </rPh>
    <phoneticPr fontId="2"/>
  </si>
  <si>
    <t>　→　想定している新規感染者数となった段階でどの程度の人数が入院・療養することになるかを算出</t>
  </si>
  <si>
    <t>　→　想定している新規感染者数となった段階でどの程度の人数が入院・療養することになるかを算出</t>
    <rPh sb="3" eb="5">
      <t>ソウテイ</t>
    </rPh>
    <rPh sb="9" eb="11">
      <t>シンキ</t>
    </rPh>
    <rPh sb="11" eb="14">
      <t>カンセンシャ</t>
    </rPh>
    <rPh sb="14" eb="15">
      <t>スウ</t>
    </rPh>
    <rPh sb="19" eb="21">
      <t>ダンカイ</t>
    </rPh>
    <rPh sb="24" eb="26">
      <t>テイド</t>
    </rPh>
    <rPh sb="27" eb="29">
      <t>ニンズウ</t>
    </rPh>
    <rPh sb="30" eb="32">
      <t>ニュウイン</t>
    </rPh>
    <rPh sb="33" eb="35">
      <t>リョウヨウ</t>
    </rPh>
    <rPh sb="44" eb="46">
      <t>サンシュツ</t>
    </rPh>
    <phoneticPr fontId="2"/>
  </si>
  <si>
    <t>・算出のモデル自体も、都道府県で活用しているものがある場合はそれを活用したり、さらに適切な形に適宜修正したりすること。</t>
    <rPh sb="1" eb="3">
      <t>サンシュツ</t>
    </rPh>
    <rPh sb="7" eb="9">
      <t>ジタイ</t>
    </rPh>
    <rPh sb="11" eb="15">
      <t>トドウフケン</t>
    </rPh>
    <rPh sb="16" eb="18">
      <t>カツヨウ</t>
    </rPh>
    <rPh sb="27" eb="29">
      <t>バアイ</t>
    </rPh>
    <rPh sb="33" eb="35">
      <t>カツヨウ</t>
    </rPh>
    <rPh sb="42" eb="44">
      <t>テキセツ</t>
    </rPh>
    <rPh sb="45" eb="46">
      <t>カタチ</t>
    </rPh>
    <rPh sb="47" eb="49">
      <t>テキギ</t>
    </rPh>
    <rPh sb="49" eb="51">
      <t>シュウセイ</t>
    </rPh>
    <phoneticPr fontId="2"/>
  </si>
  <si>
    <t>【留意点】</t>
    <rPh sb="1" eb="4">
      <t>リュウイテン</t>
    </rPh>
    <phoneticPr fontId="2"/>
  </si>
  <si>
    <t>・これは、感染動向や施策の成果によって日々変化する地域の状況を、なるべく簡易かつ分かりやすい形で反映し、更なる施策の実施や地域の状況を評価するためのものである。</t>
    <phoneticPr fontId="2"/>
  </si>
  <si>
    <t>（Ａ）新規入院率</t>
    <rPh sb="3" eb="5">
      <t>シンキ</t>
    </rPh>
    <rPh sb="5" eb="8">
      <t>ニュウインリツ</t>
    </rPh>
    <phoneticPr fontId="2"/>
  </si>
  <si>
    <t>（右記のパラメータを前提にした際は入院対象との想定だが、入院ではなく宿泊・自宅療養等で対応する必要がある者）</t>
    <rPh sb="1" eb="2">
      <t>ミギ</t>
    </rPh>
    <rPh sb="2" eb="3">
      <t>キ</t>
    </rPh>
    <rPh sb="10" eb="12">
      <t>ゼンテイ</t>
    </rPh>
    <rPh sb="15" eb="16">
      <t>サイ</t>
    </rPh>
    <rPh sb="17" eb="19">
      <t>ニュウイン</t>
    </rPh>
    <rPh sb="19" eb="21">
      <t>タイショウ</t>
    </rPh>
    <rPh sb="23" eb="25">
      <t>ソウテイ</t>
    </rPh>
    <rPh sb="28" eb="30">
      <t>ニュウイン</t>
    </rPh>
    <rPh sb="34" eb="36">
      <t>シュクハク</t>
    </rPh>
    <rPh sb="37" eb="39">
      <t>ジタク</t>
    </rPh>
    <rPh sb="39" eb="41">
      <t>リョウヨウ</t>
    </rPh>
    <rPh sb="41" eb="42">
      <t>トウ</t>
    </rPh>
    <rPh sb="43" eb="45">
      <t>タイオウ</t>
    </rPh>
    <rPh sb="47" eb="49">
      <t>ヒツヨウ</t>
    </rPh>
    <rPh sb="52" eb="53">
      <t>シャ</t>
    </rPh>
    <phoneticPr fontId="2"/>
  </si>
  <si>
    <t>シート１</t>
    <phoneticPr fontId="2"/>
  </si>
  <si>
    <t>シート２</t>
  </si>
  <si>
    <t>【使い方】①病床＞新規感染者数・療養者数換算</t>
    <phoneticPr fontId="2"/>
  </si>
  <si>
    <t>①病床＞新規感染者数・療養者数換算</t>
  </si>
  <si>
    <t>名称</t>
    <rPh sb="0" eb="2">
      <t>メイショウ</t>
    </rPh>
    <phoneticPr fontId="2"/>
  </si>
  <si>
    <t>内容</t>
    <rPh sb="0" eb="2">
      <t>ナイヨウ</t>
    </rPh>
    <phoneticPr fontId="2"/>
  </si>
  <si>
    <t>シート２の使用方法を説明</t>
    <rPh sb="5" eb="7">
      <t>シヨウ</t>
    </rPh>
    <rPh sb="7" eb="9">
      <t>ホウホウ</t>
    </rPh>
    <rPh sb="10" eb="12">
      <t>セツメイ</t>
    </rPh>
    <phoneticPr fontId="2"/>
  </si>
  <si>
    <t>シート３</t>
    <phoneticPr fontId="2"/>
  </si>
  <si>
    <t>①’補正係数</t>
  </si>
  <si>
    <t>事務連絡のⅠ２に示されている、「最大のコロナ病床数」から、病床稼働率や在院日数、入院率等を踏まえて「最大の入院患者数」、「最大の療養者数」、「１日当たり最大の新規感染者数」を算出するツール</t>
    <rPh sb="0" eb="2">
      <t>ジム</t>
    </rPh>
    <rPh sb="2" eb="4">
      <t>レンラク</t>
    </rPh>
    <rPh sb="8" eb="9">
      <t>シメ</t>
    </rPh>
    <phoneticPr fontId="2"/>
  </si>
  <si>
    <t>シート４</t>
    <phoneticPr fontId="2"/>
  </si>
  <si>
    <t>②モニタリング</t>
  </si>
  <si>
    <t>事務連絡のⅡ２に示されている感染状況のモニタリングを行うに当たって必要な数値を算出するツール。</t>
    <rPh sb="0" eb="2">
      <t>ジム</t>
    </rPh>
    <rPh sb="2" eb="4">
      <t>レンラク</t>
    </rPh>
    <rPh sb="8" eb="9">
      <t>シメ</t>
    </rPh>
    <rPh sb="14" eb="16">
      <t>カンセン</t>
    </rPh>
    <rPh sb="16" eb="18">
      <t>ジョウキョウ</t>
    </rPh>
    <rPh sb="26" eb="27">
      <t>オコナ</t>
    </rPh>
    <rPh sb="29" eb="30">
      <t>ア</t>
    </rPh>
    <rPh sb="33" eb="35">
      <t>ヒツヨウ</t>
    </rPh>
    <rPh sb="36" eb="38">
      <t>スウチ</t>
    </rPh>
    <rPh sb="39" eb="41">
      <t>サンシュツ</t>
    </rPh>
    <phoneticPr fontId="2"/>
  </si>
  <si>
    <t>②’新規感染者数モニタリンググラフ</t>
  </si>
  <si>
    <t>シート５</t>
    <phoneticPr fontId="2"/>
  </si>
  <si>
    <t>シート６</t>
    <phoneticPr fontId="2"/>
  </si>
  <si>
    <t>（参考）②’入院者数グラフ</t>
  </si>
  <si>
    <t>参考として、シート４で行うモニタリングから入院者数の今後の動向をグラフ化したもの。</t>
    <rPh sb="0" eb="2">
      <t>サンコウ</t>
    </rPh>
    <rPh sb="11" eb="12">
      <t>オコナ</t>
    </rPh>
    <rPh sb="21" eb="23">
      <t>ニュウイン</t>
    </rPh>
    <rPh sb="23" eb="24">
      <t>シャ</t>
    </rPh>
    <rPh sb="24" eb="25">
      <t>スウ</t>
    </rPh>
    <rPh sb="26" eb="28">
      <t>コンゴ</t>
    </rPh>
    <rPh sb="29" eb="31">
      <t>ドウコウ</t>
    </rPh>
    <rPh sb="35" eb="36">
      <t>カ</t>
    </rPh>
    <phoneticPr fontId="2"/>
  </si>
  <si>
    <t>感染状況のモニタリングをグラフ化したもの。</t>
    <rPh sb="0" eb="2">
      <t>カンセン</t>
    </rPh>
    <rPh sb="2" eb="4">
      <t>ジョウキョウ</t>
    </rPh>
    <rPh sb="15" eb="16">
      <t>カ</t>
    </rPh>
    <phoneticPr fontId="2"/>
  </si>
  <si>
    <t>シート７</t>
    <phoneticPr fontId="2"/>
  </si>
  <si>
    <t>【使い方】③新規感染者数＞療養者数換算</t>
  </si>
  <si>
    <t>③新規感染者数＞療養者数換算</t>
  </si>
  <si>
    <t>シート７の使用方法を説明</t>
    <rPh sb="5" eb="7">
      <t>シヨウ</t>
    </rPh>
    <rPh sb="7" eb="9">
      <t>ホウホウ</t>
    </rPh>
    <rPh sb="10" eb="12">
      <t>セツメイ</t>
    </rPh>
    <phoneticPr fontId="2"/>
  </si>
  <si>
    <t>事務連絡のⅢ２に示されている、短期間で急激な感染者増加が生じたと仮定して、見込む１日当たり最大の新規感染者数を設定すれば、療養者数等の目安を算出できるツール</t>
    <rPh sb="0" eb="2">
      <t>ジム</t>
    </rPh>
    <rPh sb="2" eb="4">
      <t>レンラク</t>
    </rPh>
    <rPh sb="8" eb="9">
      <t>シメ</t>
    </rPh>
    <phoneticPr fontId="2"/>
  </si>
  <si>
    <t>③’補正係数</t>
  </si>
  <si>
    <t>シート２を算出するに当たって必要な補正係数を算出するツール。補正の内容は当該シートを参照。</t>
    <rPh sb="5" eb="7">
      <t>サンシュツ</t>
    </rPh>
    <rPh sb="10" eb="11">
      <t>ア</t>
    </rPh>
    <rPh sb="14" eb="16">
      <t>ヒツヨウ</t>
    </rPh>
    <rPh sb="17" eb="19">
      <t>ホセイ</t>
    </rPh>
    <rPh sb="19" eb="21">
      <t>ケイスウ</t>
    </rPh>
    <rPh sb="22" eb="24">
      <t>サンシュツ</t>
    </rPh>
    <rPh sb="30" eb="32">
      <t>ホセイ</t>
    </rPh>
    <rPh sb="33" eb="35">
      <t>ナイヨウ</t>
    </rPh>
    <rPh sb="36" eb="38">
      <t>トウガイ</t>
    </rPh>
    <rPh sb="42" eb="44">
      <t>サンショウ</t>
    </rPh>
    <phoneticPr fontId="2"/>
  </si>
  <si>
    <t>本Excelファイルの全体像</t>
    <rPh sb="0" eb="1">
      <t>ホン</t>
    </rPh>
    <rPh sb="11" eb="14">
      <t>ゼンタイゾウ</t>
    </rPh>
    <phoneticPr fontId="2"/>
  </si>
  <si>
    <t>シート8</t>
    <phoneticPr fontId="2"/>
  </si>
  <si>
    <t>シート9</t>
    <phoneticPr fontId="2"/>
  </si>
  <si>
    <t>シート８を算出するに当たって必要な補正係数を算出するツール。補正の内容はシート３と同じ考え方。</t>
    <rPh sb="5" eb="7">
      <t>サンシュツ</t>
    </rPh>
    <rPh sb="10" eb="11">
      <t>ア</t>
    </rPh>
    <rPh sb="14" eb="16">
      <t>ヒツヨウ</t>
    </rPh>
    <rPh sb="17" eb="19">
      <t>ホセイ</t>
    </rPh>
    <rPh sb="19" eb="21">
      <t>ケイスウ</t>
    </rPh>
    <rPh sb="22" eb="24">
      <t>サンシュツ</t>
    </rPh>
    <rPh sb="30" eb="32">
      <t>ホセイ</t>
    </rPh>
    <rPh sb="33" eb="35">
      <t>ナイヨウ</t>
    </rPh>
    <rPh sb="41" eb="42">
      <t>オナ</t>
    </rPh>
    <rPh sb="43" eb="44">
      <t>カンガ</t>
    </rPh>
    <rPh sb="45" eb="46">
      <t>カタ</t>
    </rPh>
    <phoneticPr fontId="2"/>
  </si>
  <si>
    <t>　そのため、「最大の療養者数」、「最大の入院患者数」、「１日当たり最大の新規感染者数」の目安となる数値を算出するために、一定の仮定の下で作成している。</t>
    <phoneticPr fontId="2"/>
  </si>
  <si>
    <t>・また、「入院患者数」や「療養者数」は、「新規感染者数」がピークに達した後にピークとなること、そのため、「入院患者数」や「療養者数」のピーク時の数値は、「新規感染者数」がピークに達した時点における「入院患者数」や「療養者数」の数値以上となることに留意すること。</t>
    <rPh sb="123" eb="125">
      <t>リュウイ</t>
    </rPh>
    <phoneticPr fontId="2"/>
  </si>
  <si>
    <t>最大のコロナ病床数→新規感染者数・療養者数換算シート（事務連絡P.25のツール）</t>
    <rPh sb="0" eb="2">
      <t>サイダイ</t>
    </rPh>
    <rPh sb="6" eb="8">
      <t>ビョウショウ</t>
    </rPh>
    <rPh sb="8" eb="9">
      <t>スウ</t>
    </rPh>
    <rPh sb="10" eb="12">
      <t>シンキ</t>
    </rPh>
    <rPh sb="12" eb="15">
      <t>カンセンシャ</t>
    </rPh>
    <rPh sb="15" eb="16">
      <t>スウ</t>
    </rPh>
    <rPh sb="17" eb="19">
      <t>リョウヨウ</t>
    </rPh>
    <rPh sb="19" eb="20">
      <t>シャ</t>
    </rPh>
    <rPh sb="20" eb="21">
      <t>スウ</t>
    </rPh>
    <rPh sb="21" eb="23">
      <t>カンサン</t>
    </rPh>
    <rPh sb="27" eb="29">
      <t>ジム</t>
    </rPh>
    <rPh sb="29" eb="31">
      <t>レンラク</t>
    </rPh>
    <phoneticPr fontId="2"/>
  </si>
  <si>
    <t>感染者数急増時→療養者・入院者数換算シート（事務連絡P.41のツール）</t>
    <rPh sb="0" eb="3">
      <t>カンセンシャ</t>
    </rPh>
    <rPh sb="3" eb="4">
      <t>スウ</t>
    </rPh>
    <rPh sb="4" eb="6">
      <t>キュウゾウ</t>
    </rPh>
    <rPh sb="6" eb="7">
      <t>ジ</t>
    </rPh>
    <rPh sb="8" eb="11">
      <t>リョウヨウシャ</t>
    </rPh>
    <rPh sb="12" eb="14">
      <t>ニュウイン</t>
    </rPh>
    <rPh sb="14" eb="15">
      <t>シャ</t>
    </rPh>
    <rPh sb="15" eb="16">
      <t>スウ</t>
    </rPh>
    <rPh sb="16" eb="18">
      <t>カンサン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</si>
</sst>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0.0%"/>
    <numFmt numFmtId="178" formatCode="0.0"/>
    <numFmt numFmtId="179" formatCode="#,##0.000;[Red]\-#,##0.000"/>
    <numFmt numFmtId="180" formatCode="0.000"/>
    <numFmt numFmtId="181" formatCode="0_ ;[Red]\-0\ "/>
    <numFmt numFmtId="182" formatCode="\(#,##0\)"/>
    <numFmt numFmtId="183" formatCode="0.00_);[Red]\(0.00\)"/>
  </numFmts>
  <fonts count="17"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sz val="14"/>
      <color theme="1"/>
      <name val="游ゴシック"/>
      <family val="2"/>
      <scheme val="minor"/>
    </font>
    <font>
      <sz val="16"/>
      <color theme="1"/>
      <name val="游ゴシック"/>
      <family val="2"/>
      <scheme val="minor"/>
    </font>
    <font>
      <sz val="16"/>
      <color rgb="FFFF0000"/>
      <name val="游ゴシック"/>
      <family val="2"/>
      <scheme val="minor"/>
    </font>
    <font>
      <b/>
      <sz val="16"/>
      <color theme="1"/>
      <name val="游ゴシック"/>
      <family val="3"/>
      <charset val="128"/>
      <scheme val="minor"/>
    </font>
    <font>
      <b/>
      <u/>
      <sz val="16"/>
      <color theme="1"/>
      <name val="游ゴシック"/>
      <family val="3"/>
      <charset val="128"/>
      <scheme val="minor"/>
    </font>
    <font>
      <b/>
      <u/>
      <sz val="12"/>
      <color theme="1"/>
      <name val="游ゴシック"/>
      <family val="3"/>
      <charset val="128"/>
      <scheme val="minor"/>
    </font>
    <font>
      <sz val="16"/>
      <color rgb="FFFF0000"/>
      <name val="游ゴシック"/>
      <family val="3"/>
      <charset val="128"/>
      <scheme val="minor"/>
    </font>
    <font>
      <b/>
      <sz val="18"/>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6"/>
      <color theme="1"/>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4"/>
        <bgColor indexed="64"/>
      </patternFill>
    </fill>
  </fills>
  <borders count="31">
    <border>
      <left/>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tted">
        <color auto="1"/>
      </top>
      <bottom/>
      <diagonal/>
    </border>
    <border>
      <left/>
      <right/>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right/>
      <top style="medium">
        <color indexed="64"/>
      </top>
      <bottom style="medium">
        <color indexed="64"/>
      </bottom>
      <diagonal/>
    </border>
    <border>
      <left/>
      <right/>
      <top style="medium">
        <color indexed="64"/>
      </top>
      <bottom/>
      <diagonal/>
    </border>
    <border>
      <left/>
      <right style="double">
        <color indexed="64"/>
      </right>
      <top style="double">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4">
    <xf numFmtId="0" fontId="0" fillId="0" borderId="0" xfId="0"/>
    <xf numFmtId="14" fontId="0" fillId="0" borderId="0" xfId="0" applyNumberFormat="1"/>
    <xf numFmtId="176" fontId="0" fillId="0" borderId="0" xfId="1" applyNumberFormat="1" applyFont="1" applyAlignment="1"/>
    <xf numFmtId="177" fontId="0" fillId="0" borderId="0" xfId="2" applyNumberFormat="1" applyFont="1" applyAlignment="1"/>
    <xf numFmtId="0" fontId="0" fillId="2" borderId="0" xfId="0" applyFill="1"/>
    <xf numFmtId="0" fontId="0" fillId="0" borderId="0" xfId="0" applyAlignment="1">
      <alignment vertical="center"/>
    </xf>
    <xf numFmtId="0" fontId="3" fillId="0" borderId="0" xfId="0" applyFont="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vertical="center"/>
    </xf>
    <xf numFmtId="0" fontId="0" fillId="0" borderId="8" xfId="0" applyBorder="1" applyAlignment="1">
      <alignment horizontal="centerContinuous" vertical="center"/>
    </xf>
    <xf numFmtId="0" fontId="0" fillId="0" borderId="9" xfId="0" applyBorder="1" applyAlignment="1">
      <alignment horizontal="centerContinuous" vertical="center"/>
    </xf>
    <xf numFmtId="0" fontId="0" fillId="0" borderId="10" xfId="0" applyBorder="1" applyAlignment="1">
      <alignment horizontal="center" vertical="center"/>
    </xf>
    <xf numFmtId="0" fontId="0" fillId="0" borderId="12" xfId="0" applyBorder="1" applyAlignment="1">
      <alignment horizontal="center" vertical="center"/>
    </xf>
    <xf numFmtId="10" fontId="0" fillId="2" borderId="11" xfId="0" applyNumberFormat="1" applyFill="1" applyBorder="1" applyAlignment="1">
      <alignment vertical="center"/>
    </xf>
    <xf numFmtId="10" fontId="0" fillId="2" borderId="13" xfId="0" applyNumberFormat="1" applyFill="1" applyBorder="1" applyAlignment="1">
      <alignment vertical="center"/>
    </xf>
    <xf numFmtId="0" fontId="0" fillId="0" borderId="14" xfId="0" applyBorder="1" applyAlignment="1">
      <alignment horizontal="center" vertical="center"/>
    </xf>
    <xf numFmtId="1" fontId="4" fillId="0" borderId="5" xfId="0" applyNumberFormat="1" applyFont="1" applyBorder="1" applyAlignment="1">
      <alignment horizontal="center" vertical="center"/>
    </xf>
    <xf numFmtId="38" fontId="6" fillId="0" borderId="5" xfId="1" applyNumberFormat="1" applyFont="1" applyBorder="1" applyAlignment="1">
      <alignment horizontal="center" vertical="center"/>
    </xf>
    <xf numFmtId="38" fontId="6" fillId="0" borderId="7" xfId="1" applyNumberFormat="1" applyFont="1" applyBorder="1" applyAlignment="1">
      <alignment horizontal="center" vertical="center"/>
    </xf>
    <xf numFmtId="38" fontId="6" fillId="0" borderId="5" xfId="1" applyFont="1" applyBorder="1" applyAlignment="1">
      <alignment horizontal="center" vertical="center"/>
    </xf>
    <xf numFmtId="38" fontId="6" fillId="0" borderId="7" xfId="1" applyFont="1" applyBorder="1" applyAlignment="1">
      <alignment horizontal="center" vertical="center"/>
    </xf>
    <xf numFmtId="0" fontId="5" fillId="0" borderId="0" xfId="0" applyFont="1" applyAlignment="1">
      <alignment vertical="center"/>
    </xf>
    <xf numFmtId="38" fontId="7" fillId="0" borderId="5" xfId="0" applyNumberFormat="1" applyFont="1" applyBorder="1" applyAlignment="1">
      <alignment horizontal="center" vertical="center"/>
    </xf>
    <xf numFmtId="14" fontId="0" fillId="0" borderId="0" xfId="0" applyNumberFormat="1" applyFill="1"/>
    <xf numFmtId="178" fontId="0" fillId="0" borderId="0" xfId="0" applyNumberFormat="1"/>
    <xf numFmtId="176" fontId="0" fillId="0" borderId="0" xfId="0" applyNumberFormat="1"/>
    <xf numFmtId="0" fontId="8" fillId="4" borderId="5" xfId="0" applyFont="1" applyFill="1" applyBorder="1" applyAlignment="1">
      <alignment horizontal="center" vertical="center"/>
    </xf>
    <xf numFmtId="177" fontId="0" fillId="2" borderId="11" xfId="2" applyNumberFormat="1" applyFont="1" applyFill="1" applyBorder="1" applyAlignment="1">
      <alignment horizontal="center" vertical="center"/>
    </xf>
    <xf numFmtId="177" fontId="0" fillId="2" borderId="13" xfId="2" applyNumberFormat="1" applyFont="1" applyFill="1" applyBorder="1" applyAlignment="1">
      <alignment horizontal="center" vertical="center"/>
    </xf>
    <xf numFmtId="9" fontId="0" fillId="3" borderId="15" xfId="0" applyNumberFormat="1" applyFill="1" applyBorder="1" applyAlignment="1">
      <alignment horizontal="center" vertical="center"/>
    </xf>
    <xf numFmtId="0" fontId="9" fillId="0" borderId="0" xfId="0" applyFont="1" applyAlignment="1">
      <alignment vertical="center"/>
    </xf>
    <xf numFmtId="179" fontId="0" fillId="0" borderId="0" xfId="1" applyNumberFormat="1" applyFont="1" applyAlignment="1"/>
    <xf numFmtId="9" fontId="0" fillId="0" borderId="0" xfId="0" applyNumberFormat="1"/>
    <xf numFmtId="180" fontId="0" fillId="0" borderId="0" xfId="0" applyNumberFormat="1"/>
    <xf numFmtId="179" fontId="0" fillId="0" borderId="0" xfId="0" applyNumberFormat="1"/>
    <xf numFmtId="178" fontId="0" fillId="2" borderId="11" xfId="0" applyNumberFormat="1" applyFill="1" applyBorder="1" applyAlignment="1">
      <alignment horizontal="center" vertical="center"/>
    </xf>
    <xf numFmtId="178" fontId="0" fillId="2" borderId="13" xfId="0" applyNumberFormat="1" applyFill="1" applyBorder="1" applyAlignment="1">
      <alignment horizontal="center" vertical="center"/>
    </xf>
    <xf numFmtId="179" fontId="0" fillId="2" borderId="0" xfId="1" applyNumberFormat="1" applyFont="1" applyFill="1" applyAlignment="1"/>
    <xf numFmtId="180" fontId="0" fillId="0" borderId="11" xfId="0" applyNumberFormat="1" applyFill="1" applyBorder="1" applyAlignment="1">
      <alignment horizontal="center" vertical="center"/>
    </xf>
    <xf numFmtId="180" fontId="0" fillId="0" borderId="13" xfId="0" applyNumberFormat="1" applyFill="1" applyBorder="1" applyAlignment="1">
      <alignment horizontal="center" vertical="center"/>
    </xf>
    <xf numFmtId="178" fontId="0" fillId="2" borderId="15" xfId="0" applyNumberFormat="1" applyFill="1" applyBorder="1" applyAlignment="1">
      <alignment horizontal="center" vertical="center"/>
    </xf>
    <xf numFmtId="1" fontId="0" fillId="0" borderId="0" xfId="0" applyNumberFormat="1"/>
    <xf numFmtId="38" fontId="0" fillId="0" borderId="0" xfId="1" applyFont="1" applyAlignment="1"/>
    <xf numFmtId="38" fontId="0" fillId="0" borderId="0" xfId="0" applyNumberFormat="1"/>
    <xf numFmtId="0" fontId="0" fillId="0" borderId="0" xfId="0" applyAlignment="1">
      <alignment horizontal="center" vertical="center"/>
    </xf>
    <xf numFmtId="9" fontId="3" fillId="0" borderId="15" xfId="0" applyNumberFormat="1" applyFont="1" applyFill="1" applyBorder="1" applyAlignment="1">
      <alignment horizontal="center" vertical="center"/>
    </xf>
    <xf numFmtId="1" fontId="8" fillId="4" borderId="5" xfId="0" applyNumberFormat="1" applyFont="1" applyFill="1" applyBorder="1" applyAlignment="1">
      <alignment horizontal="center" vertical="center"/>
    </xf>
    <xf numFmtId="177" fontId="0" fillId="3" borderId="15" xfId="0" applyNumberFormat="1" applyFill="1" applyBorder="1" applyAlignment="1">
      <alignment horizontal="center" vertical="center"/>
    </xf>
    <xf numFmtId="0" fontId="10" fillId="0" borderId="0" xfId="0" applyFont="1"/>
    <xf numFmtId="14" fontId="0" fillId="2" borderId="16" xfId="0" applyNumberFormat="1" applyFill="1" applyBorder="1"/>
    <xf numFmtId="181" fontId="0" fillId="3" borderId="17" xfId="1" applyNumberFormat="1" applyFont="1" applyFill="1" applyBorder="1" applyAlignment="1"/>
    <xf numFmtId="181" fontId="0" fillId="3" borderId="1" xfId="1" applyNumberFormat="1" applyFont="1" applyFill="1" applyBorder="1" applyAlignment="1"/>
    <xf numFmtId="181" fontId="0" fillId="3" borderId="18" xfId="1" applyNumberFormat="1" applyFont="1" applyFill="1" applyBorder="1" applyAlignment="1"/>
    <xf numFmtId="180" fontId="0" fillId="0" borderId="15" xfId="0" applyNumberFormat="1" applyFill="1" applyBorder="1" applyAlignment="1">
      <alignment horizontal="center"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38" fontId="11" fillId="0" borderId="5" xfId="1" applyFont="1" applyFill="1" applyBorder="1" applyAlignment="1">
      <alignment horizontal="center" vertical="center"/>
    </xf>
    <xf numFmtId="38" fontId="11" fillId="0" borderId="7" xfId="0" applyNumberFormat="1" applyFont="1" applyBorder="1" applyAlignment="1">
      <alignment horizontal="center" vertical="center"/>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6" fillId="0" borderId="0" xfId="0" applyFont="1" applyAlignment="1">
      <alignment horizontal="center" vertical="center"/>
    </xf>
    <xf numFmtId="0" fontId="0" fillId="0" borderId="14" xfId="0" applyBorder="1" applyAlignment="1">
      <alignment horizontal="centerContinuous" vertical="center"/>
    </xf>
    <xf numFmtId="9" fontId="0" fillId="2" borderId="15" xfId="0" applyNumberFormat="1" applyFill="1" applyBorder="1" applyAlignment="1">
      <alignment horizontal="center" vertical="center"/>
    </xf>
    <xf numFmtId="0" fontId="0" fillId="0" borderId="19" xfId="0" applyBorder="1" applyAlignment="1">
      <alignment horizontal="right" vertical="center"/>
    </xf>
    <xf numFmtId="0" fontId="0" fillId="6" borderId="2" xfId="0" applyFill="1" applyBorder="1" applyAlignment="1">
      <alignment horizontal="centerContinuous" vertical="center"/>
    </xf>
    <xf numFmtId="0" fontId="0" fillId="6" borderId="3" xfId="0" applyFill="1" applyBorder="1" applyAlignment="1">
      <alignment horizontal="centerContinuous" vertical="center"/>
    </xf>
    <xf numFmtId="0" fontId="0" fillId="6" borderId="4" xfId="0" applyFill="1" applyBorder="1" applyAlignment="1">
      <alignment horizontal="center" vertical="center"/>
    </xf>
    <xf numFmtId="38" fontId="7" fillId="6" borderId="5" xfId="0" applyNumberFormat="1" applyFont="1" applyFill="1" applyBorder="1" applyAlignment="1">
      <alignment horizontal="center" vertical="center"/>
    </xf>
    <xf numFmtId="38" fontId="6" fillId="6" borderId="5" xfId="1" applyNumberFormat="1" applyFont="1" applyFill="1" applyBorder="1" applyAlignment="1">
      <alignment horizontal="centerContinuous" vertical="center"/>
    </xf>
    <xf numFmtId="0" fontId="0" fillId="6" borderId="6" xfId="0" applyFill="1" applyBorder="1" applyAlignment="1">
      <alignment horizontal="center" vertical="center"/>
    </xf>
    <xf numFmtId="38" fontId="4" fillId="6" borderId="7" xfId="1" applyNumberFormat="1" applyFont="1" applyFill="1" applyBorder="1" applyAlignment="1">
      <alignment horizontal="center" vertical="center"/>
    </xf>
    <xf numFmtId="38" fontId="6" fillId="6" borderId="5" xfId="1" applyFont="1" applyFill="1" applyBorder="1" applyAlignment="1">
      <alignment horizontal="center" vertical="center"/>
    </xf>
    <xf numFmtId="38" fontId="6" fillId="6" borderId="7" xfId="1" applyFont="1" applyFill="1" applyBorder="1" applyAlignment="1">
      <alignment horizontal="center" vertical="center"/>
    </xf>
    <xf numFmtId="0" fontId="0" fillId="0" borderId="2" xfId="0" applyFill="1" applyBorder="1" applyAlignment="1">
      <alignment horizontal="centerContinuous" vertical="center"/>
    </xf>
    <xf numFmtId="0" fontId="0" fillId="0" borderId="3" xfId="0" applyFill="1" applyBorder="1" applyAlignment="1">
      <alignment horizontal="centerContinuous" vertical="center"/>
    </xf>
    <xf numFmtId="0" fontId="0" fillId="0" borderId="4" xfId="0" applyFill="1" applyBorder="1" applyAlignment="1">
      <alignment horizontal="center" vertical="center"/>
    </xf>
    <xf numFmtId="38" fontId="7" fillId="0" borderId="5" xfId="0" applyNumberFormat="1" applyFont="1" applyFill="1" applyBorder="1" applyAlignment="1">
      <alignment horizontal="center" vertical="center"/>
    </xf>
    <xf numFmtId="38" fontId="6" fillId="0" borderId="5" xfId="1" applyFont="1" applyFill="1" applyBorder="1" applyAlignment="1">
      <alignment horizontal="center" vertical="center"/>
    </xf>
    <xf numFmtId="0" fontId="0" fillId="0" borderId="6" xfId="0" applyFill="1" applyBorder="1" applyAlignment="1">
      <alignment horizontal="center" vertical="center"/>
    </xf>
    <xf numFmtId="38" fontId="6" fillId="0" borderId="7" xfId="1" applyFont="1" applyFill="1" applyBorder="1" applyAlignment="1">
      <alignment horizontal="center" vertical="center"/>
    </xf>
    <xf numFmtId="0" fontId="5" fillId="5" borderId="2" xfId="0" applyFont="1" applyFill="1" applyBorder="1" applyAlignment="1">
      <alignment horizontal="centerContinuous" vertical="center"/>
    </xf>
    <xf numFmtId="0" fontId="13" fillId="5" borderId="3" xfId="0" applyFont="1" applyFill="1" applyBorder="1" applyAlignment="1">
      <alignment horizontal="centerContinuous" vertical="center"/>
    </xf>
    <xf numFmtId="0" fontId="13" fillId="5" borderId="4" xfId="0" applyFont="1" applyFill="1" applyBorder="1" applyAlignment="1">
      <alignment horizontal="center" vertical="center"/>
    </xf>
    <xf numFmtId="177" fontId="13" fillId="5" borderId="5" xfId="2" applyNumberFormat="1" applyFont="1" applyFill="1" applyBorder="1" applyAlignment="1">
      <alignment horizontal="center" vertical="center"/>
    </xf>
    <xf numFmtId="0" fontId="13" fillId="5" borderId="6" xfId="0" applyFont="1" applyFill="1" applyBorder="1" applyAlignment="1">
      <alignment horizontal="center" vertical="center"/>
    </xf>
    <xf numFmtId="177" fontId="13" fillId="5" borderId="7" xfId="2" applyNumberFormat="1" applyFont="1" applyFill="1" applyBorder="1" applyAlignment="1">
      <alignment horizontal="center" vertical="center"/>
    </xf>
    <xf numFmtId="0" fontId="0" fillId="0" borderId="23" xfId="0" applyBorder="1" applyAlignment="1">
      <alignment vertical="center"/>
    </xf>
    <xf numFmtId="38" fontId="8" fillId="5" borderId="26" xfId="0" applyNumberFormat="1" applyFont="1" applyFill="1" applyBorder="1" applyAlignment="1">
      <alignment horizontal="center" vertical="center"/>
    </xf>
    <xf numFmtId="38" fontId="8" fillId="5" borderId="27" xfId="0" applyNumberFormat="1" applyFont="1" applyFill="1" applyBorder="1" applyAlignment="1">
      <alignment horizontal="center" vertical="center"/>
    </xf>
    <xf numFmtId="38" fontId="8" fillId="5" borderId="28" xfId="0" applyNumberFormat="1" applyFont="1" applyFill="1" applyBorder="1" applyAlignment="1">
      <alignment horizontal="center" vertical="center"/>
    </xf>
    <xf numFmtId="0" fontId="15" fillId="5" borderId="20" xfId="0" applyFont="1" applyFill="1" applyBorder="1" applyAlignment="1">
      <alignment horizontal="center" vertical="center"/>
    </xf>
    <xf numFmtId="0" fontId="15" fillId="5" borderId="24" xfId="0" applyFont="1" applyFill="1" applyBorder="1" applyAlignment="1">
      <alignment horizontal="center" vertical="center"/>
    </xf>
    <xf numFmtId="0" fontId="15" fillId="5" borderId="25" xfId="0" applyFont="1" applyFill="1" applyBorder="1" applyAlignment="1">
      <alignment horizontal="center" vertical="center" wrapText="1"/>
    </xf>
    <xf numFmtId="0" fontId="14" fillId="5" borderId="29" xfId="0" applyFont="1" applyFill="1" applyBorder="1" applyAlignment="1">
      <alignment horizontal="center" vertical="center" wrapText="1"/>
    </xf>
    <xf numFmtId="182" fontId="8" fillId="5" borderId="30" xfId="0" applyNumberFormat="1" applyFont="1" applyFill="1" applyBorder="1" applyAlignment="1">
      <alignment horizontal="center" vertical="center"/>
    </xf>
    <xf numFmtId="0" fontId="0" fillId="0" borderId="0" xfId="0" applyAlignment="1">
      <alignment wrapText="1"/>
    </xf>
    <xf numFmtId="0" fontId="0" fillId="0" borderId="0" xfId="0" applyAlignment="1">
      <alignment horizontal="left" wrapText="1"/>
    </xf>
    <xf numFmtId="1" fontId="0" fillId="2" borderId="0" xfId="0" applyNumberFormat="1" applyFill="1" applyAlignment="1">
      <alignment wrapText="1"/>
    </xf>
    <xf numFmtId="178" fontId="0" fillId="4" borderId="0" xfId="0" applyNumberFormat="1" applyFill="1"/>
    <xf numFmtId="1" fontId="0" fillId="4" borderId="0" xfId="0" applyNumberFormat="1" applyFill="1"/>
    <xf numFmtId="177" fontId="0" fillId="7" borderId="0" xfId="0" applyNumberFormat="1" applyFill="1"/>
    <xf numFmtId="183" fontId="0" fillId="7" borderId="0" xfId="0" applyNumberFormat="1" applyFill="1"/>
    <xf numFmtId="183" fontId="0" fillId="4" borderId="0" xfId="0" applyNumberFormat="1" applyFill="1"/>
    <xf numFmtId="0" fontId="0" fillId="6" borderId="4" xfId="0" applyFill="1" applyBorder="1" applyAlignment="1">
      <alignment horizontal="centerContinuous" vertical="center" wrapText="1"/>
    </xf>
    <xf numFmtId="0" fontId="0" fillId="6" borderId="2" xfId="0" applyFill="1" applyBorder="1" applyAlignment="1">
      <alignment horizontal="centerContinuous" vertical="center" wrapText="1"/>
    </xf>
    <xf numFmtId="0" fontId="16" fillId="0" borderId="0" xfId="0" applyFont="1" applyAlignment="1">
      <alignment vertical="center"/>
    </xf>
    <xf numFmtId="0" fontId="0" fillId="8" borderId="0" xfId="0" applyFill="1"/>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ja-JP" altLang="en-US" sz="1800"/>
              <a:t>新規陽性者数（</a:t>
            </a:r>
            <a:r>
              <a:rPr lang="en-US" altLang="ja-JP" sz="1800"/>
              <a:t>7</a:t>
            </a:r>
            <a:r>
              <a:rPr lang="ja-JP" altLang="en-US" sz="1800"/>
              <a:t>日平均）の見通し</a:t>
            </a:r>
          </a:p>
        </c:rich>
      </c:tx>
      <c:layout>
        <c:manualLayout>
          <c:xMode val="edge"/>
          <c:yMode val="edge"/>
          <c:x val="0.29170247409341188"/>
          <c:y val="1.9768784663015331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5056729546405442E-2"/>
          <c:y val="8.0342834180803471E-2"/>
          <c:w val="0.87865726872133065"/>
          <c:h val="0.82461967511844037"/>
        </c:manualLayout>
      </c:layout>
      <c:lineChart>
        <c:grouping val="standard"/>
        <c:varyColors val="0"/>
        <c:ser>
          <c:idx val="1"/>
          <c:order val="0"/>
          <c:tx>
            <c:v>新規感染者数（7日平均）</c:v>
          </c:tx>
          <c:spPr>
            <a:ln w="28575" cap="rnd">
              <a:solidFill>
                <a:schemeClr val="accent2"/>
              </a:solidFill>
              <a:round/>
            </a:ln>
            <a:effectLst/>
          </c:spPr>
          <c:marker>
            <c:symbol val="none"/>
          </c:marker>
          <c:cat>
            <c:numRef>
              <c:f>②モニタリング!$A$19:$A$61</c:f>
              <c:numCache>
                <c:formatCode>m/d/yyyy</c:formatCode>
                <c:ptCount val="43"/>
                <c:pt idx="0">
                  <c:v>44273</c:v>
                </c:pt>
                <c:pt idx="1">
                  <c:v>44274</c:v>
                </c:pt>
                <c:pt idx="2">
                  <c:v>44275</c:v>
                </c:pt>
                <c:pt idx="3">
                  <c:v>44276</c:v>
                </c:pt>
                <c:pt idx="4">
                  <c:v>44277</c:v>
                </c:pt>
                <c:pt idx="5">
                  <c:v>44278</c:v>
                </c:pt>
                <c:pt idx="6">
                  <c:v>44279</c:v>
                </c:pt>
                <c:pt idx="7">
                  <c:v>44280</c:v>
                </c:pt>
                <c:pt idx="8">
                  <c:v>44281</c:v>
                </c:pt>
                <c:pt idx="9">
                  <c:v>44282</c:v>
                </c:pt>
                <c:pt idx="10">
                  <c:v>44283</c:v>
                </c:pt>
                <c:pt idx="11">
                  <c:v>44284</c:v>
                </c:pt>
                <c:pt idx="12">
                  <c:v>44285</c:v>
                </c:pt>
                <c:pt idx="13">
                  <c:v>44286</c:v>
                </c:pt>
                <c:pt idx="14">
                  <c:v>44287</c:v>
                </c:pt>
                <c:pt idx="15">
                  <c:v>44288</c:v>
                </c:pt>
                <c:pt idx="16">
                  <c:v>44289</c:v>
                </c:pt>
                <c:pt idx="17">
                  <c:v>44290</c:v>
                </c:pt>
                <c:pt idx="18">
                  <c:v>44291</c:v>
                </c:pt>
                <c:pt idx="19">
                  <c:v>44292</c:v>
                </c:pt>
                <c:pt idx="20">
                  <c:v>44293</c:v>
                </c:pt>
                <c:pt idx="21">
                  <c:v>44294</c:v>
                </c:pt>
                <c:pt idx="22">
                  <c:v>44295</c:v>
                </c:pt>
                <c:pt idx="23">
                  <c:v>44296</c:v>
                </c:pt>
                <c:pt idx="24">
                  <c:v>44297</c:v>
                </c:pt>
                <c:pt idx="25">
                  <c:v>44298</c:v>
                </c:pt>
                <c:pt idx="26">
                  <c:v>44299</c:v>
                </c:pt>
                <c:pt idx="27">
                  <c:v>44300</c:v>
                </c:pt>
                <c:pt idx="28">
                  <c:v>44301</c:v>
                </c:pt>
                <c:pt idx="29">
                  <c:v>44302</c:v>
                </c:pt>
                <c:pt idx="30">
                  <c:v>44303</c:v>
                </c:pt>
                <c:pt idx="31">
                  <c:v>44304</c:v>
                </c:pt>
                <c:pt idx="32">
                  <c:v>44305</c:v>
                </c:pt>
                <c:pt idx="33">
                  <c:v>44306</c:v>
                </c:pt>
                <c:pt idx="34">
                  <c:v>44307</c:v>
                </c:pt>
                <c:pt idx="35">
                  <c:v>44308</c:v>
                </c:pt>
                <c:pt idx="36">
                  <c:v>44309</c:v>
                </c:pt>
                <c:pt idx="37">
                  <c:v>44310</c:v>
                </c:pt>
                <c:pt idx="38">
                  <c:v>44311</c:v>
                </c:pt>
                <c:pt idx="39">
                  <c:v>44312</c:v>
                </c:pt>
                <c:pt idx="40">
                  <c:v>44313</c:v>
                </c:pt>
                <c:pt idx="41">
                  <c:v>44314</c:v>
                </c:pt>
                <c:pt idx="42">
                  <c:v>44315</c:v>
                </c:pt>
              </c:numCache>
            </c:numRef>
          </c:cat>
          <c:val>
            <c:numRef>
              <c:f>②モニタリング!$C$19:$C$61</c:f>
              <c:numCache>
                <c:formatCode>#,##0.0;[Red]\-#,##0.0</c:formatCode>
                <c:ptCount val="43"/>
                <c:pt idx="0">
                  <c:v>2150</c:v>
                </c:pt>
                <c:pt idx="1">
                  <c:v>2200</c:v>
                </c:pt>
                <c:pt idx="2">
                  <c:v>2250</c:v>
                </c:pt>
                <c:pt idx="3">
                  <c:v>2300</c:v>
                </c:pt>
                <c:pt idx="4">
                  <c:v>2350</c:v>
                </c:pt>
                <c:pt idx="5">
                  <c:v>2400</c:v>
                </c:pt>
                <c:pt idx="6">
                  <c:v>2450</c:v>
                </c:pt>
                <c:pt idx="7">
                  <c:v>2500</c:v>
                </c:pt>
                <c:pt idx="8">
                  <c:v>2550</c:v>
                </c:pt>
                <c:pt idx="9">
                  <c:v>2600</c:v>
                </c:pt>
                <c:pt idx="10">
                  <c:v>2650</c:v>
                </c:pt>
                <c:pt idx="11">
                  <c:v>2700</c:v>
                </c:pt>
                <c:pt idx="12">
                  <c:v>2750</c:v>
                </c:pt>
                <c:pt idx="13">
                  <c:v>2800</c:v>
                </c:pt>
                <c:pt idx="14">
                  <c:v>2850</c:v>
                </c:pt>
              </c:numCache>
            </c:numRef>
          </c:val>
          <c:smooth val="0"/>
          <c:extLst>
            <c:ext xmlns:c16="http://schemas.microsoft.com/office/drawing/2014/chart" uri="{C3380CC4-5D6E-409C-BE32-E72D297353CC}">
              <c16:uniqueId val="{00000000-FED5-48E4-84A2-B5FE27F6CD3F}"/>
            </c:ext>
          </c:extLst>
        </c:ser>
        <c:ser>
          <c:idx val="4"/>
          <c:order val="1"/>
          <c:tx>
            <c:v>新規感染者数見込（7日間平均）</c:v>
          </c:tx>
          <c:spPr>
            <a:ln w="28575" cap="rnd">
              <a:solidFill>
                <a:schemeClr val="accent5"/>
              </a:solidFill>
              <a:round/>
            </a:ln>
            <a:effectLst/>
          </c:spPr>
          <c:marker>
            <c:symbol val="none"/>
          </c:marker>
          <c:cat>
            <c:numRef>
              <c:f>②モニタリング!$A$19:$A$61</c:f>
              <c:numCache>
                <c:formatCode>m/d/yyyy</c:formatCode>
                <c:ptCount val="43"/>
                <c:pt idx="0">
                  <c:v>44273</c:v>
                </c:pt>
                <c:pt idx="1">
                  <c:v>44274</c:v>
                </c:pt>
                <c:pt idx="2">
                  <c:v>44275</c:v>
                </c:pt>
                <c:pt idx="3">
                  <c:v>44276</c:v>
                </c:pt>
                <c:pt idx="4">
                  <c:v>44277</c:v>
                </c:pt>
                <c:pt idx="5">
                  <c:v>44278</c:v>
                </c:pt>
                <c:pt idx="6">
                  <c:v>44279</c:v>
                </c:pt>
                <c:pt idx="7">
                  <c:v>44280</c:v>
                </c:pt>
                <c:pt idx="8">
                  <c:v>44281</c:v>
                </c:pt>
                <c:pt idx="9">
                  <c:v>44282</c:v>
                </c:pt>
                <c:pt idx="10">
                  <c:v>44283</c:v>
                </c:pt>
                <c:pt idx="11">
                  <c:v>44284</c:v>
                </c:pt>
                <c:pt idx="12">
                  <c:v>44285</c:v>
                </c:pt>
                <c:pt idx="13">
                  <c:v>44286</c:v>
                </c:pt>
                <c:pt idx="14">
                  <c:v>44287</c:v>
                </c:pt>
                <c:pt idx="15">
                  <c:v>44288</c:v>
                </c:pt>
                <c:pt idx="16">
                  <c:v>44289</c:v>
                </c:pt>
                <c:pt idx="17">
                  <c:v>44290</c:v>
                </c:pt>
                <c:pt idx="18">
                  <c:v>44291</c:v>
                </c:pt>
                <c:pt idx="19">
                  <c:v>44292</c:v>
                </c:pt>
                <c:pt idx="20">
                  <c:v>44293</c:v>
                </c:pt>
                <c:pt idx="21">
                  <c:v>44294</c:v>
                </c:pt>
                <c:pt idx="22">
                  <c:v>44295</c:v>
                </c:pt>
                <c:pt idx="23">
                  <c:v>44296</c:v>
                </c:pt>
                <c:pt idx="24">
                  <c:v>44297</c:v>
                </c:pt>
                <c:pt idx="25">
                  <c:v>44298</c:v>
                </c:pt>
                <c:pt idx="26">
                  <c:v>44299</c:v>
                </c:pt>
                <c:pt idx="27">
                  <c:v>44300</c:v>
                </c:pt>
                <c:pt idx="28">
                  <c:v>44301</c:v>
                </c:pt>
                <c:pt idx="29">
                  <c:v>44302</c:v>
                </c:pt>
                <c:pt idx="30">
                  <c:v>44303</c:v>
                </c:pt>
                <c:pt idx="31">
                  <c:v>44304</c:v>
                </c:pt>
                <c:pt idx="32">
                  <c:v>44305</c:v>
                </c:pt>
                <c:pt idx="33">
                  <c:v>44306</c:v>
                </c:pt>
                <c:pt idx="34">
                  <c:v>44307</c:v>
                </c:pt>
                <c:pt idx="35">
                  <c:v>44308</c:v>
                </c:pt>
                <c:pt idx="36">
                  <c:v>44309</c:v>
                </c:pt>
                <c:pt idx="37">
                  <c:v>44310</c:v>
                </c:pt>
                <c:pt idx="38">
                  <c:v>44311</c:v>
                </c:pt>
                <c:pt idx="39">
                  <c:v>44312</c:v>
                </c:pt>
                <c:pt idx="40">
                  <c:v>44313</c:v>
                </c:pt>
                <c:pt idx="41">
                  <c:v>44314</c:v>
                </c:pt>
                <c:pt idx="42">
                  <c:v>44315</c:v>
                </c:pt>
              </c:numCache>
            </c:numRef>
          </c:cat>
          <c:val>
            <c:numRef>
              <c:f>②モニタリング!$H$19:$H$61</c:f>
              <c:numCache>
                <c:formatCode>General</c:formatCode>
                <c:ptCount val="43"/>
                <c:pt idx="14" formatCode="#,##0.0;[Red]\-#,##0.0">
                  <c:v>2850</c:v>
                </c:pt>
                <c:pt idx="15" formatCode="0.0">
                  <c:v>2903.8503495561927</c:v>
                </c:pt>
                <c:pt idx="16" formatCode="0.0">
                  <c:v>2958.7181939009197</c:v>
                </c:pt>
                <c:pt idx="17" formatCode="0.0">
                  <c:v>3014.6227584552462</c:v>
                </c:pt>
                <c:pt idx="18" formatCode="0.0">
                  <c:v>3071.5836319018667</c:v>
                </c:pt>
                <c:pt idx="19" formatCode="0.0">
                  <c:v>3129.6207730488823</c:v>
                </c:pt>
                <c:pt idx="20" formatCode="0.0">
                  <c:v>3188.7545178232695</c:v>
                </c:pt>
                <c:pt idx="21" formatCode="0.0">
                  <c:v>3249.0055863964872</c:v>
                </c:pt>
                <c:pt idx="22" formatCode="0.0">
                  <c:v>3310.3950904447233</c:v>
                </c:pt>
                <c:pt idx="23" formatCode="0.0">
                  <c:v>3372.9445405463202</c:v>
                </c:pt>
                <c:pt idx="24" formatCode="0.0">
                  <c:v>3436.6758537189767</c:v>
                </c:pt>
                <c:pt idx="25" formatCode="0.0">
                  <c:v>3501.6113610993602</c:v>
                </c:pt>
                <c:pt idx="26" formatCode="0.0">
                  <c:v>3567.7738157678286</c:v>
                </c:pt>
                <c:pt idx="27" formatCode="0.0">
                  <c:v>3635.1864007209965</c:v>
                </c:pt>
                <c:pt idx="28" formatCode="0.0">
                  <c:v>3703.8727369949415</c:v>
                </c:pt>
                <c:pt idx="29" formatCode="0.0">
                  <c:v>3773.856891941899</c:v>
                </c:pt>
                <c:pt idx="30" formatCode="0.0">
                  <c:v>3845.1633876633437</c:v>
                </c:pt>
                <c:pt idx="31" formatCode="0.0">
                  <c:v>3917.8172096024118</c:v>
                </c:pt>
                <c:pt idx="32" formatCode="0.0">
                  <c:v>3991.8438152986773</c:v>
                </c:pt>
                <c:pt idx="33" formatCode="0.0">
                  <c:v>4067.2691433083469</c:v>
                </c:pt>
                <c:pt idx="34" formatCode="0.0">
                  <c:v>4144.119622293003</c:v>
                </c:pt>
                <c:pt idx="35" formatCode="0.0">
                  <c:v>4222.4221802800748</c:v>
                </c:pt>
                <c:pt idx="36" formatCode="0.0">
                  <c:v>4302.2042540982866</c:v>
                </c:pt>
                <c:pt idx="37" formatCode="0.0">
                  <c:v>4383.4937989913851</c:v>
                </c:pt>
                <c:pt idx="38" formatCode="0.0">
                  <c:v>4466.3192984135212</c:v>
                </c:pt>
                <c:pt idx="39" formatCode="0.0">
                  <c:v>4550.7097740097097</c:v>
                </c:pt>
                <c:pt idx="40" formatCode="0.0">
                  <c:v>4636.6947957848688</c:v>
                </c:pt>
                <c:pt idx="41" formatCode="0.0">
                  <c:v>4724.3044924650067</c:v>
                </c:pt>
                <c:pt idx="42" formatCode="0.0">
                  <c:v>4813.5695620541755</c:v>
                </c:pt>
              </c:numCache>
            </c:numRef>
          </c:val>
          <c:smooth val="0"/>
          <c:extLst>
            <c:ext xmlns:c16="http://schemas.microsoft.com/office/drawing/2014/chart" uri="{C3380CC4-5D6E-409C-BE32-E72D297353CC}">
              <c16:uniqueId val="{00000001-FED5-48E4-84A2-B5FE27F6CD3F}"/>
            </c:ext>
          </c:extLst>
        </c:ser>
        <c:ser>
          <c:idx val="5"/>
          <c:order val="2"/>
          <c:tx>
            <c:strRef>
              <c:f>②モニタリング!$I$11</c:f>
              <c:strCache>
                <c:ptCount val="1"/>
                <c:pt idx="0">
                  <c:v>１日当たり最大の新規感染者数（限界値）</c:v>
                </c:pt>
              </c:strCache>
            </c:strRef>
          </c:tx>
          <c:spPr>
            <a:ln w="38100" cap="rnd">
              <a:solidFill>
                <a:schemeClr val="tx1"/>
              </a:solidFill>
              <a:prstDash val="sysDash"/>
              <a:round/>
            </a:ln>
            <a:effectLst/>
          </c:spPr>
          <c:marker>
            <c:symbol val="none"/>
          </c:marker>
          <c:cat>
            <c:numRef>
              <c:f>②モニタリング!$A$19:$A$61</c:f>
              <c:numCache>
                <c:formatCode>m/d/yyyy</c:formatCode>
                <c:ptCount val="43"/>
                <c:pt idx="0">
                  <c:v>44273</c:v>
                </c:pt>
                <c:pt idx="1">
                  <c:v>44274</c:v>
                </c:pt>
                <c:pt idx="2">
                  <c:v>44275</c:v>
                </c:pt>
                <c:pt idx="3">
                  <c:v>44276</c:v>
                </c:pt>
                <c:pt idx="4">
                  <c:v>44277</c:v>
                </c:pt>
                <c:pt idx="5">
                  <c:v>44278</c:v>
                </c:pt>
                <c:pt idx="6">
                  <c:v>44279</c:v>
                </c:pt>
                <c:pt idx="7">
                  <c:v>44280</c:v>
                </c:pt>
                <c:pt idx="8">
                  <c:v>44281</c:v>
                </c:pt>
                <c:pt idx="9">
                  <c:v>44282</c:v>
                </c:pt>
                <c:pt idx="10">
                  <c:v>44283</c:v>
                </c:pt>
                <c:pt idx="11">
                  <c:v>44284</c:v>
                </c:pt>
                <c:pt idx="12">
                  <c:v>44285</c:v>
                </c:pt>
                <c:pt idx="13">
                  <c:v>44286</c:v>
                </c:pt>
                <c:pt idx="14">
                  <c:v>44287</c:v>
                </c:pt>
                <c:pt idx="15">
                  <c:v>44288</c:v>
                </c:pt>
                <c:pt idx="16">
                  <c:v>44289</c:v>
                </c:pt>
                <c:pt idx="17">
                  <c:v>44290</c:v>
                </c:pt>
                <c:pt idx="18">
                  <c:v>44291</c:v>
                </c:pt>
                <c:pt idx="19">
                  <c:v>44292</c:v>
                </c:pt>
                <c:pt idx="20">
                  <c:v>44293</c:v>
                </c:pt>
                <c:pt idx="21">
                  <c:v>44294</c:v>
                </c:pt>
                <c:pt idx="22">
                  <c:v>44295</c:v>
                </c:pt>
                <c:pt idx="23">
                  <c:v>44296</c:v>
                </c:pt>
                <c:pt idx="24">
                  <c:v>44297</c:v>
                </c:pt>
                <c:pt idx="25">
                  <c:v>44298</c:v>
                </c:pt>
                <c:pt idx="26">
                  <c:v>44299</c:v>
                </c:pt>
                <c:pt idx="27">
                  <c:v>44300</c:v>
                </c:pt>
                <c:pt idx="28">
                  <c:v>44301</c:v>
                </c:pt>
                <c:pt idx="29">
                  <c:v>44302</c:v>
                </c:pt>
                <c:pt idx="30">
                  <c:v>44303</c:v>
                </c:pt>
                <c:pt idx="31">
                  <c:v>44304</c:v>
                </c:pt>
                <c:pt idx="32">
                  <c:v>44305</c:v>
                </c:pt>
                <c:pt idx="33">
                  <c:v>44306</c:v>
                </c:pt>
                <c:pt idx="34">
                  <c:v>44307</c:v>
                </c:pt>
                <c:pt idx="35">
                  <c:v>44308</c:v>
                </c:pt>
                <c:pt idx="36">
                  <c:v>44309</c:v>
                </c:pt>
                <c:pt idx="37">
                  <c:v>44310</c:v>
                </c:pt>
                <c:pt idx="38">
                  <c:v>44311</c:v>
                </c:pt>
                <c:pt idx="39">
                  <c:v>44312</c:v>
                </c:pt>
                <c:pt idx="40">
                  <c:v>44313</c:v>
                </c:pt>
                <c:pt idx="41">
                  <c:v>44314</c:v>
                </c:pt>
                <c:pt idx="42">
                  <c:v>44315</c:v>
                </c:pt>
              </c:numCache>
            </c:numRef>
          </c:cat>
          <c:val>
            <c:numRef>
              <c:f>②モニタリング!$I$19:$I$61</c:f>
              <c:numCache>
                <c:formatCode>0</c:formatCode>
                <c:ptCount val="43"/>
                <c:pt idx="0">
                  <c:v>4572.1998653320643</c:v>
                </c:pt>
                <c:pt idx="1">
                  <c:v>4572.1998653320643</c:v>
                </c:pt>
                <c:pt idx="2">
                  <c:v>4572.1998653320643</c:v>
                </c:pt>
                <c:pt idx="3">
                  <c:v>4572.1998653320643</c:v>
                </c:pt>
                <c:pt idx="4">
                  <c:v>4572.1998653320643</c:v>
                </c:pt>
                <c:pt idx="5">
                  <c:v>4572.1998653320643</c:v>
                </c:pt>
                <c:pt idx="6">
                  <c:v>4572.1998653320643</c:v>
                </c:pt>
                <c:pt idx="7">
                  <c:v>4572.1998653320643</c:v>
                </c:pt>
                <c:pt idx="8">
                  <c:v>4572.1998653320643</c:v>
                </c:pt>
                <c:pt idx="9">
                  <c:v>4572.1998653320643</c:v>
                </c:pt>
                <c:pt idx="10">
                  <c:v>4572.1998653320643</c:v>
                </c:pt>
                <c:pt idx="11">
                  <c:v>4572.1998653320643</c:v>
                </c:pt>
                <c:pt idx="12">
                  <c:v>4572.1998653320643</c:v>
                </c:pt>
                <c:pt idx="13">
                  <c:v>4572.1998653320643</c:v>
                </c:pt>
                <c:pt idx="14">
                  <c:v>4572.1998653320643</c:v>
                </c:pt>
                <c:pt idx="15">
                  <c:v>4572.1998653320643</c:v>
                </c:pt>
                <c:pt idx="16">
                  <c:v>4572.1998653320643</c:v>
                </c:pt>
                <c:pt idx="17">
                  <c:v>4572.1998653320643</c:v>
                </c:pt>
                <c:pt idx="18">
                  <c:v>4572.1998653320643</c:v>
                </c:pt>
                <c:pt idx="19">
                  <c:v>4572.1998653320643</c:v>
                </c:pt>
                <c:pt idx="20">
                  <c:v>4572.1998653320643</c:v>
                </c:pt>
                <c:pt idx="21">
                  <c:v>4572.1998653320643</c:v>
                </c:pt>
                <c:pt idx="22">
                  <c:v>4572.1998653320643</c:v>
                </c:pt>
                <c:pt idx="23">
                  <c:v>4572.1998653320643</c:v>
                </c:pt>
                <c:pt idx="24">
                  <c:v>4572.1998653320643</c:v>
                </c:pt>
                <c:pt idx="25">
                  <c:v>4572.1998653320643</c:v>
                </c:pt>
                <c:pt idx="26">
                  <c:v>4572.1998653320643</c:v>
                </c:pt>
                <c:pt idx="27">
                  <c:v>4572.1998653320643</c:v>
                </c:pt>
                <c:pt idx="28">
                  <c:v>4572.1998653320643</c:v>
                </c:pt>
                <c:pt idx="29">
                  <c:v>4572.1998653320643</c:v>
                </c:pt>
                <c:pt idx="30">
                  <c:v>4572.1998653320643</c:v>
                </c:pt>
                <c:pt idx="31">
                  <c:v>4572.1998653320643</c:v>
                </c:pt>
                <c:pt idx="32">
                  <c:v>4572.1998653320643</c:v>
                </c:pt>
                <c:pt idx="33">
                  <c:v>4572.1998653320643</c:v>
                </c:pt>
                <c:pt idx="34">
                  <c:v>4572.1998653320643</c:v>
                </c:pt>
                <c:pt idx="35">
                  <c:v>4572.1998653320643</c:v>
                </c:pt>
                <c:pt idx="36">
                  <c:v>4572.1998653320643</c:v>
                </c:pt>
                <c:pt idx="37">
                  <c:v>4572.1998653320643</c:v>
                </c:pt>
                <c:pt idx="38">
                  <c:v>4572.1998653320643</c:v>
                </c:pt>
                <c:pt idx="39">
                  <c:v>4572.1998653320643</c:v>
                </c:pt>
                <c:pt idx="40">
                  <c:v>4572.1998653320643</c:v>
                </c:pt>
                <c:pt idx="41">
                  <c:v>4572.1998653320643</c:v>
                </c:pt>
                <c:pt idx="42">
                  <c:v>4572.1998653320643</c:v>
                </c:pt>
              </c:numCache>
            </c:numRef>
          </c:val>
          <c:smooth val="0"/>
          <c:extLst>
            <c:ext xmlns:c16="http://schemas.microsoft.com/office/drawing/2014/chart" uri="{C3380CC4-5D6E-409C-BE32-E72D297353CC}">
              <c16:uniqueId val="{00000002-FED5-48E4-84A2-B5FE27F6CD3F}"/>
            </c:ext>
          </c:extLst>
        </c:ser>
        <c:dLbls>
          <c:showLegendKey val="0"/>
          <c:showVal val="0"/>
          <c:showCatName val="0"/>
          <c:showSerName val="0"/>
          <c:showPercent val="0"/>
          <c:showBubbleSize val="0"/>
        </c:dLbls>
        <c:smooth val="0"/>
        <c:axId val="1303833503"/>
        <c:axId val="1303842239"/>
      </c:lineChart>
      <c:dateAx>
        <c:axId val="1303833503"/>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303842239"/>
        <c:crosses val="autoZero"/>
        <c:auto val="1"/>
        <c:lblOffset val="100"/>
        <c:baseTimeUnit val="days"/>
        <c:majorUnit val="7"/>
        <c:majorTimeUnit val="days"/>
      </c:dateAx>
      <c:valAx>
        <c:axId val="130384223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303833503"/>
        <c:crosses val="autoZero"/>
        <c:crossBetween val="midCat"/>
      </c:valAx>
      <c:spPr>
        <a:noFill/>
        <a:ln>
          <a:noFill/>
        </a:ln>
        <a:effectLst/>
      </c:spPr>
    </c:plotArea>
    <c:legend>
      <c:legendPos val="r"/>
      <c:layout>
        <c:manualLayout>
          <c:xMode val="edge"/>
          <c:yMode val="edge"/>
          <c:x val="0.52675187002846391"/>
          <c:y val="0.5344520726700317"/>
          <c:w val="0.42623096741651367"/>
          <c:h val="0.20171463243695872"/>
        </c:manualLayout>
      </c:layout>
      <c:overlay val="1"/>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入院者数と必要病床数の見通し</a:t>
            </a:r>
          </a:p>
        </c:rich>
      </c:tx>
      <c:layout>
        <c:manualLayout>
          <c:xMode val="edge"/>
          <c:yMode val="edge"/>
          <c:x val="0.35259842032276173"/>
          <c:y val="1.46184742654011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5561641800974083E-2"/>
          <c:y val="6.0092573653878399E-2"/>
          <c:w val="0.87815235646676204"/>
          <c:h val="0.8386005051416735"/>
        </c:manualLayout>
      </c:layout>
      <c:lineChart>
        <c:grouping val="standard"/>
        <c:varyColors val="0"/>
        <c:ser>
          <c:idx val="0"/>
          <c:order val="0"/>
          <c:tx>
            <c:v>入院者数</c:v>
          </c:tx>
          <c:spPr>
            <a:ln w="28575" cap="rnd">
              <a:solidFill>
                <a:schemeClr val="accent1"/>
              </a:solidFill>
              <a:round/>
            </a:ln>
            <a:effectLst/>
          </c:spPr>
          <c:marker>
            <c:symbol val="none"/>
          </c:marker>
          <c:cat>
            <c:numRef>
              <c:f>②モニタリング!$A$19:$A$61</c:f>
              <c:numCache>
                <c:formatCode>m/d/yyyy</c:formatCode>
                <c:ptCount val="43"/>
                <c:pt idx="0">
                  <c:v>44273</c:v>
                </c:pt>
                <c:pt idx="1">
                  <c:v>44274</c:v>
                </c:pt>
                <c:pt idx="2">
                  <c:v>44275</c:v>
                </c:pt>
                <c:pt idx="3">
                  <c:v>44276</c:v>
                </c:pt>
                <c:pt idx="4">
                  <c:v>44277</c:v>
                </c:pt>
                <c:pt idx="5">
                  <c:v>44278</c:v>
                </c:pt>
                <c:pt idx="6">
                  <c:v>44279</c:v>
                </c:pt>
                <c:pt idx="7">
                  <c:v>44280</c:v>
                </c:pt>
                <c:pt idx="8">
                  <c:v>44281</c:v>
                </c:pt>
                <c:pt idx="9">
                  <c:v>44282</c:v>
                </c:pt>
                <c:pt idx="10">
                  <c:v>44283</c:v>
                </c:pt>
                <c:pt idx="11">
                  <c:v>44284</c:v>
                </c:pt>
                <c:pt idx="12">
                  <c:v>44285</c:v>
                </c:pt>
                <c:pt idx="13">
                  <c:v>44286</c:v>
                </c:pt>
                <c:pt idx="14">
                  <c:v>44287</c:v>
                </c:pt>
                <c:pt idx="15">
                  <c:v>44288</c:v>
                </c:pt>
                <c:pt idx="16">
                  <c:v>44289</c:v>
                </c:pt>
                <c:pt idx="17">
                  <c:v>44290</c:v>
                </c:pt>
                <c:pt idx="18">
                  <c:v>44291</c:v>
                </c:pt>
                <c:pt idx="19">
                  <c:v>44292</c:v>
                </c:pt>
                <c:pt idx="20">
                  <c:v>44293</c:v>
                </c:pt>
                <c:pt idx="21">
                  <c:v>44294</c:v>
                </c:pt>
                <c:pt idx="22">
                  <c:v>44295</c:v>
                </c:pt>
                <c:pt idx="23">
                  <c:v>44296</c:v>
                </c:pt>
                <c:pt idx="24">
                  <c:v>44297</c:v>
                </c:pt>
                <c:pt idx="25">
                  <c:v>44298</c:v>
                </c:pt>
                <c:pt idx="26">
                  <c:v>44299</c:v>
                </c:pt>
                <c:pt idx="27">
                  <c:v>44300</c:v>
                </c:pt>
                <c:pt idx="28">
                  <c:v>44301</c:v>
                </c:pt>
                <c:pt idx="29">
                  <c:v>44302</c:v>
                </c:pt>
                <c:pt idx="30">
                  <c:v>44303</c:v>
                </c:pt>
                <c:pt idx="31">
                  <c:v>44304</c:v>
                </c:pt>
                <c:pt idx="32">
                  <c:v>44305</c:v>
                </c:pt>
                <c:pt idx="33">
                  <c:v>44306</c:v>
                </c:pt>
                <c:pt idx="34">
                  <c:v>44307</c:v>
                </c:pt>
                <c:pt idx="35">
                  <c:v>44308</c:v>
                </c:pt>
                <c:pt idx="36">
                  <c:v>44309</c:v>
                </c:pt>
                <c:pt idx="37">
                  <c:v>44310</c:v>
                </c:pt>
                <c:pt idx="38">
                  <c:v>44311</c:v>
                </c:pt>
                <c:pt idx="39">
                  <c:v>44312</c:v>
                </c:pt>
                <c:pt idx="40">
                  <c:v>44313</c:v>
                </c:pt>
                <c:pt idx="41">
                  <c:v>44314</c:v>
                </c:pt>
                <c:pt idx="42">
                  <c:v>44315</c:v>
                </c:pt>
              </c:numCache>
            </c:numRef>
          </c:cat>
          <c:val>
            <c:numRef>
              <c:f>②モニタリング!$P$19:$P$61</c:f>
              <c:numCache>
                <c:formatCode>General</c:formatCode>
                <c:ptCount val="43"/>
                <c:pt idx="13" formatCode="#,##0_);[Red]\(#,##0\)">
                  <c:v>5492.6999999999989</c:v>
                </c:pt>
                <c:pt idx="14" formatCode="#,##0_);[Red]\(#,##0\)">
                  <c:v>5601.7374999999993</c:v>
                </c:pt>
                <c:pt idx="15" formatCode="#,##0_);[Red]\(#,##0\)">
                  <c:v>5711.5845359941886</c:v>
                </c:pt>
                <c:pt idx="16" formatCode="#,##0_);[Red]\(#,##0\)">
                  <c:v>5822.4227631396152</c:v>
                </c:pt>
                <c:pt idx="17" formatCode="#,##0_);[Red]\(#,##0\)">
                  <c:v>5934.4293502309629</c:v>
                </c:pt>
                <c:pt idx="18" formatCode="#,##0_);[Red]\(#,##0\)">
                  <c:v>6047.7768949313686</c:v>
                </c:pt>
                <c:pt idx="19" formatCode="#,##0_);[Red]\(#,##0\)">
                  <c:v>6162.6333374015239</c:v>
                </c:pt>
                <c:pt idx="20" formatCode="#,##0_);[Red]\(#,##0\)">
                  <c:v>6279.161872296836</c:v>
                </c:pt>
                <c:pt idx="21" formatCode="#,##0_);[Red]\(#,##0\)">
                  <c:v>6397.5208591017554</c:v>
                </c:pt>
                <c:pt idx="22" formatCode="#,##0_);[Red]\(#,##0\)">
                  <c:v>6517.8637307699191</c:v>
                </c:pt>
                <c:pt idx="23" formatCode="#,##0_);[Red]\(#,##0\)">
                  <c:v>6640.3389006380239</c:v>
                </c:pt>
                <c:pt idx="24" formatCode="#,##0_);[Red]\(#,##0\)">
                  <c:v>6765.089667580879</c:v>
                </c:pt>
                <c:pt idx="25" formatCode="#,##0_);[Red]\(#,##0\)">
                  <c:v>6892.2541193743709</c:v>
                </c:pt>
                <c:pt idx="26" formatCode="#,##0_);[Red]\(#,##0\)">
                  <c:v>7021.965034232474</c:v>
                </c:pt>
                <c:pt idx="27" formatCode="#,##0_);[Red]\(#,##0\)">
                  <c:v>7154.3497804838271</c:v>
                </c:pt>
                <c:pt idx="28" formatCode="#,##0_);[Red]\(#,##0\)">
                  <c:v>7289.5302143527115</c:v>
                </c:pt>
                <c:pt idx="29" formatCode="#,##0_);[Red]\(#,##0\)">
                  <c:v>7427.2648635258083</c:v>
                </c:pt>
                <c:pt idx="30" formatCode="#,##0_);[Red]\(#,##0\)">
                  <c:v>7567.6019895423997</c:v>
                </c:pt>
                <c:pt idx="31" formatCode="#,##0_);[Red]\(#,##0\)">
                  <c:v>7710.5907658367851</c:v>
                </c:pt>
                <c:pt idx="32" formatCode="#,##0_);[Red]\(#,##0\)">
                  <c:v>7856.2812949683848</c:v>
                </c:pt>
                <c:pt idx="33" formatCode="#,##0_);[Red]\(#,##0\)">
                  <c:v>8004.7246261774462</c:v>
                </c:pt>
                <c:pt idx="34" formatCode="#,##0_);[Red]\(#,##0\)">
                  <c:v>8155.972773272435</c:v>
                </c:pt>
                <c:pt idx="35" formatCode="#,##0_);[Red]\(#,##0\)">
                  <c:v>8310.0787328554197</c:v>
                </c:pt>
                <c:pt idx="36" formatCode="#,##0_);[Red]\(#,##0\)">
                  <c:v>8467.0965028918217</c:v>
                </c:pt>
                <c:pt idx="37" formatCode="#,##0_);[Red]\(#,##0\)">
                  <c:v>8627.081101631029</c:v>
                </c:pt>
                <c:pt idx="38" formatCode="#,##0_);[Red]\(#,##0\)">
                  <c:v>8790.0885868845216</c:v>
                </c:pt>
                <c:pt idx="39" formatCode="#,##0_);[Red]\(#,##0\)">
                  <c:v>8956.1760756682525</c:v>
                </c:pt>
                <c:pt idx="40" formatCode="#,##0_);[Red]\(#,##0\)">
                  <c:v>9125.4017642161616</c:v>
                </c:pt>
                <c:pt idx="41" formatCode="#,##0_);[Red]\(#,##0\)">
                  <c:v>9297.8249483718573</c:v>
                </c:pt>
                <c:pt idx="42" formatCode="#,##0_);[Red]\(#,##0\)">
                  <c:v>9473.5060443655821</c:v>
                </c:pt>
              </c:numCache>
            </c:numRef>
          </c:val>
          <c:smooth val="0"/>
          <c:extLst>
            <c:ext xmlns:c16="http://schemas.microsoft.com/office/drawing/2014/chart" uri="{C3380CC4-5D6E-409C-BE32-E72D297353CC}">
              <c16:uniqueId val="{00000000-8F0E-45D5-A43A-7A4D51071CCF}"/>
            </c:ext>
          </c:extLst>
        </c:ser>
        <c:ser>
          <c:idx val="1"/>
          <c:order val="1"/>
          <c:tx>
            <c:v>必要病床数</c:v>
          </c:tx>
          <c:spPr>
            <a:ln w="28575" cap="rnd">
              <a:solidFill>
                <a:srgbClr val="FF0000"/>
              </a:solidFill>
              <a:round/>
            </a:ln>
            <a:effectLst/>
          </c:spPr>
          <c:marker>
            <c:symbol val="none"/>
          </c:marker>
          <c:cat>
            <c:numRef>
              <c:f>②モニタリング!$A$19:$A$61</c:f>
              <c:numCache>
                <c:formatCode>m/d/yyyy</c:formatCode>
                <c:ptCount val="43"/>
                <c:pt idx="0">
                  <c:v>44273</c:v>
                </c:pt>
                <c:pt idx="1">
                  <c:v>44274</c:v>
                </c:pt>
                <c:pt idx="2">
                  <c:v>44275</c:v>
                </c:pt>
                <c:pt idx="3">
                  <c:v>44276</c:v>
                </c:pt>
                <c:pt idx="4">
                  <c:v>44277</c:v>
                </c:pt>
                <c:pt idx="5">
                  <c:v>44278</c:v>
                </c:pt>
                <c:pt idx="6">
                  <c:v>44279</c:v>
                </c:pt>
                <c:pt idx="7">
                  <c:v>44280</c:v>
                </c:pt>
                <c:pt idx="8">
                  <c:v>44281</c:v>
                </c:pt>
                <c:pt idx="9">
                  <c:v>44282</c:v>
                </c:pt>
                <c:pt idx="10">
                  <c:v>44283</c:v>
                </c:pt>
                <c:pt idx="11">
                  <c:v>44284</c:v>
                </c:pt>
                <c:pt idx="12">
                  <c:v>44285</c:v>
                </c:pt>
                <c:pt idx="13">
                  <c:v>44286</c:v>
                </c:pt>
                <c:pt idx="14">
                  <c:v>44287</c:v>
                </c:pt>
                <c:pt idx="15">
                  <c:v>44288</c:v>
                </c:pt>
                <c:pt idx="16">
                  <c:v>44289</c:v>
                </c:pt>
                <c:pt idx="17">
                  <c:v>44290</c:v>
                </c:pt>
                <c:pt idx="18">
                  <c:v>44291</c:v>
                </c:pt>
                <c:pt idx="19">
                  <c:v>44292</c:v>
                </c:pt>
                <c:pt idx="20">
                  <c:v>44293</c:v>
                </c:pt>
                <c:pt idx="21">
                  <c:v>44294</c:v>
                </c:pt>
                <c:pt idx="22">
                  <c:v>44295</c:v>
                </c:pt>
                <c:pt idx="23">
                  <c:v>44296</c:v>
                </c:pt>
                <c:pt idx="24">
                  <c:v>44297</c:v>
                </c:pt>
                <c:pt idx="25">
                  <c:v>44298</c:v>
                </c:pt>
                <c:pt idx="26">
                  <c:v>44299</c:v>
                </c:pt>
                <c:pt idx="27">
                  <c:v>44300</c:v>
                </c:pt>
                <c:pt idx="28">
                  <c:v>44301</c:v>
                </c:pt>
                <c:pt idx="29">
                  <c:v>44302</c:v>
                </c:pt>
                <c:pt idx="30">
                  <c:v>44303</c:v>
                </c:pt>
                <c:pt idx="31">
                  <c:v>44304</c:v>
                </c:pt>
                <c:pt idx="32">
                  <c:v>44305</c:v>
                </c:pt>
                <c:pt idx="33">
                  <c:v>44306</c:v>
                </c:pt>
                <c:pt idx="34">
                  <c:v>44307</c:v>
                </c:pt>
                <c:pt idx="35">
                  <c:v>44308</c:v>
                </c:pt>
                <c:pt idx="36">
                  <c:v>44309</c:v>
                </c:pt>
                <c:pt idx="37">
                  <c:v>44310</c:v>
                </c:pt>
                <c:pt idx="38">
                  <c:v>44311</c:v>
                </c:pt>
                <c:pt idx="39">
                  <c:v>44312</c:v>
                </c:pt>
                <c:pt idx="40">
                  <c:v>44313</c:v>
                </c:pt>
                <c:pt idx="41">
                  <c:v>44314</c:v>
                </c:pt>
                <c:pt idx="42">
                  <c:v>44315</c:v>
                </c:pt>
              </c:numCache>
            </c:numRef>
          </c:cat>
          <c:val>
            <c:numRef>
              <c:f>②モニタリング!$Q$19:$Q$61</c:f>
              <c:numCache>
                <c:formatCode>General</c:formatCode>
                <c:ptCount val="43"/>
                <c:pt idx="13" formatCode="#,##0_);[Red]\(#,##0\)">
                  <c:v>6461.9999999999991</c:v>
                </c:pt>
                <c:pt idx="14" formatCode="#,##0_);[Red]\(#,##0\)">
                  <c:v>6590.2794117647054</c:v>
                </c:pt>
                <c:pt idx="15" formatCode="#,##0_);[Red]\(#,##0\)">
                  <c:v>6719.5112188166922</c:v>
                </c:pt>
                <c:pt idx="16" formatCode="#,##0_);[Red]\(#,##0\)">
                  <c:v>6849.9091331054296</c:v>
                </c:pt>
                <c:pt idx="17" formatCode="#,##0_);[Red]\(#,##0\)">
                  <c:v>6981.6815885070155</c:v>
                </c:pt>
                <c:pt idx="18" formatCode="#,##0_);[Red]\(#,##0\)">
                  <c:v>7115.0316410957275</c:v>
                </c:pt>
                <c:pt idx="19" formatCode="#,##0_);[Red]\(#,##0\)">
                  <c:v>7250.1568675312046</c:v>
                </c:pt>
                <c:pt idx="20" formatCode="#,##0_);[Red]\(#,##0\)">
                  <c:v>7387.2492615256897</c:v>
                </c:pt>
                <c:pt idx="21" formatCode="#,##0_);[Red]\(#,##0\)">
                  <c:v>7526.4951283550063</c:v>
                </c:pt>
                <c:pt idx="22" formatCode="#,##0_);[Red]\(#,##0\)">
                  <c:v>7668.0749773763755</c:v>
                </c:pt>
                <c:pt idx="23" formatCode="#,##0_);[Red]\(#,##0\)">
                  <c:v>7812.1634125153223</c:v>
                </c:pt>
                <c:pt idx="24" formatCode="#,##0_);[Red]\(#,##0\)">
                  <c:v>7958.9290206833875</c:v>
                </c:pt>
                <c:pt idx="25" formatCode="#,##0_);[Red]\(#,##0\)">
                  <c:v>8108.5342580874958</c:v>
                </c:pt>
                <c:pt idx="26" formatCode="#,##0_);[Red]\(#,##0\)">
                  <c:v>8261.1353343911469</c:v>
                </c:pt>
                <c:pt idx="27" formatCode="#,##0_);[Red]\(#,##0\)">
                  <c:v>8416.8820946868564</c:v>
                </c:pt>
                <c:pt idx="28" formatCode="#,##0_);[Red]\(#,##0\)">
                  <c:v>8575.9178992384841</c:v>
                </c:pt>
                <c:pt idx="29" formatCode="#,##0_);[Red]\(#,##0\)">
                  <c:v>8737.9586629715395</c:v>
                </c:pt>
                <c:pt idx="30" formatCode="#,##0_);[Red]\(#,##0\)">
                  <c:v>8903.0611641675296</c:v>
                </c:pt>
                <c:pt idx="31" formatCode="#,##0_);[Red]\(#,##0\)">
                  <c:v>9071.2832539256306</c:v>
                </c:pt>
                <c:pt idx="32" formatCode="#,##0_);[Red]\(#,##0\)">
                  <c:v>9242.6838764333934</c:v>
                </c:pt>
                <c:pt idx="33" formatCode="#,##0_);[Red]\(#,##0\)">
                  <c:v>9417.3230896205259</c:v>
                </c:pt>
                <c:pt idx="34" formatCode="#,##0_);[Red]\(#,##0\)">
                  <c:v>9595.2620862028652</c:v>
                </c:pt>
                <c:pt idx="35" formatCode="#,##0_);[Red]\(#,##0\)">
                  <c:v>9776.5632151240243</c:v>
                </c:pt>
                <c:pt idx="36" formatCode="#,##0_);[Red]\(#,##0\)">
                  <c:v>9961.2900034021441</c:v>
                </c:pt>
                <c:pt idx="37" formatCode="#,##0_);[Red]\(#,##0\)">
                  <c:v>10149.507178389445</c:v>
                </c:pt>
                <c:pt idx="38" formatCode="#,##0_);[Red]\(#,##0\)">
                  <c:v>10341.280690452379</c:v>
                </c:pt>
                <c:pt idx="39" formatCode="#,##0_);[Red]\(#,##0\)">
                  <c:v>10536.677736080297</c:v>
                </c:pt>
                <c:pt idx="40" formatCode="#,##0_);[Red]\(#,##0\)">
                  <c:v>10735.766781430779</c:v>
                </c:pt>
                <c:pt idx="41" formatCode="#,##0_);[Red]\(#,##0\)">
                  <c:v>10938.617586319833</c:v>
                </c:pt>
                <c:pt idx="42" formatCode="#,##0_);[Red]\(#,##0\)">
                  <c:v>11145.30122866539</c:v>
                </c:pt>
              </c:numCache>
            </c:numRef>
          </c:val>
          <c:smooth val="0"/>
          <c:extLst>
            <c:ext xmlns:c16="http://schemas.microsoft.com/office/drawing/2014/chart" uri="{C3380CC4-5D6E-409C-BE32-E72D297353CC}">
              <c16:uniqueId val="{00000001-8F0E-45D5-A43A-7A4D51071CCF}"/>
            </c:ext>
          </c:extLst>
        </c:ser>
        <c:ser>
          <c:idx val="2"/>
          <c:order val="2"/>
          <c:tx>
            <c:v>確保病床数</c:v>
          </c:tx>
          <c:spPr>
            <a:ln w="28575" cap="rnd">
              <a:solidFill>
                <a:schemeClr val="tx1"/>
              </a:solidFill>
              <a:prstDash val="sysDash"/>
              <a:round/>
            </a:ln>
            <a:effectLst/>
          </c:spPr>
          <c:marker>
            <c:symbol val="none"/>
          </c:marker>
          <c:cat>
            <c:numRef>
              <c:f>②モニタリング!$A$19:$A$61</c:f>
              <c:numCache>
                <c:formatCode>m/d/yyyy</c:formatCode>
                <c:ptCount val="43"/>
                <c:pt idx="0">
                  <c:v>44273</c:v>
                </c:pt>
                <c:pt idx="1">
                  <c:v>44274</c:v>
                </c:pt>
                <c:pt idx="2">
                  <c:v>44275</c:v>
                </c:pt>
                <c:pt idx="3">
                  <c:v>44276</c:v>
                </c:pt>
                <c:pt idx="4">
                  <c:v>44277</c:v>
                </c:pt>
                <c:pt idx="5">
                  <c:v>44278</c:v>
                </c:pt>
                <c:pt idx="6">
                  <c:v>44279</c:v>
                </c:pt>
                <c:pt idx="7">
                  <c:v>44280</c:v>
                </c:pt>
                <c:pt idx="8">
                  <c:v>44281</c:v>
                </c:pt>
                <c:pt idx="9">
                  <c:v>44282</c:v>
                </c:pt>
                <c:pt idx="10">
                  <c:v>44283</c:v>
                </c:pt>
                <c:pt idx="11">
                  <c:v>44284</c:v>
                </c:pt>
                <c:pt idx="12">
                  <c:v>44285</c:v>
                </c:pt>
                <c:pt idx="13">
                  <c:v>44286</c:v>
                </c:pt>
                <c:pt idx="14">
                  <c:v>44287</c:v>
                </c:pt>
                <c:pt idx="15">
                  <c:v>44288</c:v>
                </c:pt>
                <c:pt idx="16">
                  <c:v>44289</c:v>
                </c:pt>
                <c:pt idx="17">
                  <c:v>44290</c:v>
                </c:pt>
                <c:pt idx="18">
                  <c:v>44291</c:v>
                </c:pt>
                <c:pt idx="19">
                  <c:v>44292</c:v>
                </c:pt>
                <c:pt idx="20">
                  <c:v>44293</c:v>
                </c:pt>
                <c:pt idx="21">
                  <c:v>44294</c:v>
                </c:pt>
                <c:pt idx="22">
                  <c:v>44295</c:v>
                </c:pt>
                <c:pt idx="23">
                  <c:v>44296</c:v>
                </c:pt>
                <c:pt idx="24">
                  <c:v>44297</c:v>
                </c:pt>
                <c:pt idx="25">
                  <c:v>44298</c:v>
                </c:pt>
                <c:pt idx="26">
                  <c:v>44299</c:v>
                </c:pt>
                <c:pt idx="27">
                  <c:v>44300</c:v>
                </c:pt>
                <c:pt idx="28">
                  <c:v>44301</c:v>
                </c:pt>
                <c:pt idx="29">
                  <c:v>44302</c:v>
                </c:pt>
                <c:pt idx="30">
                  <c:v>44303</c:v>
                </c:pt>
                <c:pt idx="31">
                  <c:v>44304</c:v>
                </c:pt>
                <c:pt idx="32">
                  <c:v>44305</c:v>
                </c:pt>
                <c:pt idx="33">
                  <c:v>44306</c:v>
                </c:pt>
                <c:pt idx="34">
                  <c:v>44307</c:v>
                </c:pt>
                <c:pt idx="35">
                  <c:v>44308</c:v>
                </c:pt>
                <c:pt idx="36">
                  <c:v>44309</c:v>
                </c:pt>
                <c:pt idx="37">
                  <c:v>44310</c:v>
                </c:pt>
                <c:pt idx="38">
                  <c:v>44311</c:v>
                </c:pt>
                <c:pt idx="39">
                  <c:v>44312</c:v>
                </c:pt>
                <c:pt idx="40">
                  <c:v>44313</c:v>
                </c:pt>
                <c:pt idx="41">
                  <c:v>44314</c:v>
                </c:pt>
                <c:pt idx="42">
                  <c:v>44315</c:v>
                </c:pt>
              </c:numCache>
            </c:numRef>
          </c:cat>
          <c:val>
            <c:numRef>
              <c:f>②モニタリング!$R$19:$R$61</c:f>
              <c:numCache>
                <c:formatCode>#,##0_);[Red]\(#,##0\)</c:formatCode>
                <c:ptCount val="43"/>
                <c:pt idx="0">
                  <c:v>10000</c:v>
                </c:pt>
                <c:pt idx="1">
                  <c:v>10000</c:v>
                </c:pt>
                <c:pt idx="2">
                  <c:v>10000</c:v>
                </c:pt>
                <c:pt idx="3">
                  <c:v>10000</c:v>
                </c:pt>
                <c:pt idx="4">
                  <c:v>10000</c:v>
                </c:pt>
                <c:pt idx="5">
                  <c:v>10000</c:v>
                </c:pt>
                <c:pt idx="6">
                  <c:v>10000</c:v>
                </c:pt>
                <c:pt idx="7">
                  <c:v>10000</c:v>
                </c:pt>
                <c:pt idx="8">
                  <c:v>10000</c:v>
                </c:pt>
                <c:pt idx="9">
                  <c:v>10000</c:v>
                </c:pt>
                <c:pt idx="10">
                  <c:v>10000</c:v>
                </c:pt>
                <c:pt idx="11">
                  <c:v>10000</c:v>
                </c:pt>
                <c:pt idx="12">
                  <c:v>10000</c:v>
                </c:pt>
                <c:pt idx="13">
                  <c:v>10000</c:v>
                </c:pt>
                <c:pt idx="14">
                  <c:v>10000</c:v>
                </c:pt>
                <c:pt idx="15">
                  <c:v>10000</c:v>
                </c:pt>
                <c:pt idx="16">
                  <c:v>10000</c:v>
                </c:pt>
                <c:pt idx="17">
                  <c:v>10000</c:v>
                </c:pt>
                <c:pt idx="18">
                  <c:v>10000</c:v>
                </c:pt>
                <c:pt idx="19">
                  <c:v>10000</c:v>
                </c:pt>
                <c:pt idx="20">
                  <c:v>10000</c:v>
                </c:pt>
                <c:pt idx="21">
                  <c:v>10000</c:v>
                </c:pt>
                <c:pt idx="22">
                  <c:v>10000</c:v>
                </c:pt>
                <c:pt idx="23">
                  <c:v>10000</c:v>
                </c:pt>
                <c:pt idx="24">
                  <c:v>10000</c:v>
                </c:pt>
                <c:pt idx="25">
                  <c:v>10000</c:v>
                </c:pt>
                <c:pt idx="26">
                  <c:v>10000</c:v>
                </c:pt>
                <c:pt idx="27">
                  <c:v>10000</c:v>
                </c:pt>
                <c:pt idx="28">
                  <c:v>10000</c:v>
                </c:pt>
                <c:pt idx="29">
                  <c:v>10000</c:v>
                </c:pt>
                <c:pt idx="30">
                  <c:v>10000</c:v>
                </c:pt>
                <c:pt idx="31">
                  <c:v>10000</c:v>
                </c:pt>
                <c:pt idx="32">
                  <c:v>10000</c:v>
                </c:pt>
                <c:pt idx="33">
                  <c:v>10000</c:v>
                </c:pt>
                <c:pt idx="34">
                  <c:v>10000</c:v>
                </c:pt>
                <c:pt idx="35">
                  <c:v>10000</c:v>
                </c:pt>
                <c:pt idx="36">
                  <c:v>10000</c:v>
                </c:pt>
                <c:pt idx="37">
                  <c:v>10000</c:v>
                </c:pt>
                <c:pt idx="38">
                  <c:v>10000</c:v>
                </c:pt>
                <c:pt idx="39">
                  <c:v>10000</c:v>
                </c:pt>
                <c:pt idx="40">
                  <c:v>10000</c:v>
                </c:pt>
                <c:pt idx="41">
                  <c:v>10000</c:v>
                </c:pt>
                <c:pt idx="42">
                  <c:v>10000</c:v>
                </c:pt>
              </c:numCache>
            </c:numRef>
          </c:val>
          <c:smooth val="0"/>
          <c:extLst>
            <c:ext xmlns:c16="http://schemas.microsoft.com/office/drawing/2014/chart" uri="{C3380CC4-5D6E-409C-BE32-E72D297353CC}">
              <c16:uniqueId val="{00000002-8F0E-45D5-A43A-7A4D51071CCF}"/>
            </c:ext>
          </c:extLst>
        </c:ser>
        <c:dLbls>
          <c:showLegendKey val="0"/>
          <c:showVal val="0"/>
          <c:showCatName val="0"/>
          <c:showSerName val="0"/>
          <c:showPercent val="0"/>
          <c:showBubbleSize val="0"/>
        </c:dLbls>
        <c:smooth val="0"/>
        <c:axId val="822335263"/>
        <c:axId val="822336927"/>
      </c:lineChart>
      <c:dateAx>
        <c:axId val="822335263"/>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822336927"/>
        <c:crosses val="autoZero"/>
        <c:auto val="1"/>
        <c:lblOffset val="100"/>
        <c:baseTimeUnit val="days"/>
        <c:majorUnit val="7"/>
        <c:majorTimeUnit val="days"/>
      </c:dateAx>
      <c:valAx>
        <c:axId val="8223369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22335263"/>
        <c:crosses val="autoZero"/>
        <c:crossBetween val="midCat"/>
      </c:valAx>
      <c:spPr>
        <a:noFill/>
        <a:ln>
          <a:noFill/>
        </a:ln>
        <a:effectLst/>
      </c:spPr>
    </c:plotArea>
    <c:legend>
      <c:legendPos val="r"/>
      <c:layout>
        <c:manualLayout>
          <c:xMode val="edge"/>
          <c:yMode val="edge"/>
          <c:x val="0.72558739250087478"/>
          <c:y val="0.61674372745770423"/>
          <c:w val="0.12283464973103188"/>
          <c:h val="0.11710483172639741"/>
        </c:manualLayout>
      </c:layout>
      <c:overlay val="1"/>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1265464</xdr:colOff>
      <xdr:row>33</xdr:row>
      <xdr:rowOff>201706</xdr:rowOff>
    </xdr:from>
    <xdr:to>
      <xdr:col>21</xdr:col>
      <xdr:colOff>95249</xdr:colOff>
      <xdr:row>37</xdr:row>
      <xdr:rowOff>27214</xdr:rowOff>
    </xdr:to>
    <xdr:sp macro="" textlink="">
      <xdr:nvSpPr>
        <xdr:cNvPr id="2" name="正方形/長方形 1"/>
        <xdr:cNvSpPr/>
      </xdr:nvSpPr>
      <xdr:spPr>
        <a:xfrm>
          <a:off x="1265464" y="7732059"/>
          <a:ext cx="13968932" cy="766802"/>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1276670</xdr:colOff>
      <xdr:row>29</xdr:row>
      <xdr:rowOff>197704</xdr:rowOff>
    </xdr:from>
    <xdr:to>
      <xdr:col>21</xdr:col>
      <xdr:colOff>106455</xdr:colOff>
      <xdr:row>33</xdr:row>
      <xdr:rowOff>20811</xdr:rowOff>
    </xdr:to>
    <xdr:sp macro="" textlink="">
      <xdr:nvSpPr>
        <xdr:cNvPr id="6" name="正方形/長方形 5"/>
        <xdr:cNvSpPr/>
      </xdr:nvSpPr>
      <xdr:spPr>
        <a:xfrm>
          <a:off x="1276670" y="6786763"/>
          <a:ext cx="13968932" cy="764401"/>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1272187</xdr:colOff>
      <xdr:row>25</xdr:row>
      <xdr:rowOff>215634</xdr:rowOff>
    </xdr:from>
    <xdr:to>
      <xdr:col>21</xdr:col>
      <xdr:colOff>101972</xdr:colOff>
      <xdr:row>29</xdr:row>
      <xdr:rowOff>38741</xdr:rowOff>
    </xdr:to>
    <xdr:sp macro="" textlink="">
      <xdr:nvSpPr>
        <xdr:cNvPr id="7" name="正方形/長方形 6"/>
        <xdr:cNvSpPr/>
      </xdr:nvSpPr>
      <xdr:spPr>
        <a:xfrm>
          <a:off x="1272187" y="5863399"/>
          <a:ext cx="13968932" cy="764401"/>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1272188</xdr:colOff>
      <xdr:row>21</xdr:row>
      <xdr:rowOff>204428</xdr:rowOff>
    </xdr:from>
    <xdr:to>
      <xdr:col>21</xdr:col>
      <xdr:colOff>101973</xdr:colOff>
      <xdr:row>25</xdr:row>
      <xdr:rowOff>27535</xdr:rowOff>
    </xdr:to>
    <xdr:sp macro="" textlink="">
      <xdr:nvSpPr>
        <xdr:cNvPr id="8" name="正方形/長方形 7"/>
        <xdr:cNvSpPr/>
      </xdr:nvSpPr>
      <xdr:spPr>
        <a:xfrm>
          <a:off x="1272188" y="4910899"/>
          <a:ext cx="13968932" cy="764401"/>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1267706</xdr:colOff>
      <xdr:row>17</xdr:row>
      <xdr:rowOff>199946</xdr:rowOff>
    </xdr:from>
    <xdr:to>
      <xdr:col>21</xdr:col>
      <xdr:colOff>97491</xdr:colOff>
      <xdr:row>21</xdr:row>
      <xdr:rowOff>23052</xdr:rowOff>
    </xdr:to>
    <xdr:sp macro="" textlink="">
      <xdr:nvSpPr>
        <xdr:cNvPr id="9" name="正方形/長方形 8"/>
        <xdr:cNvSpPr/>
      </xdr:nvSpPr>
      <xdr:spPr>
        <a:xfrm>
          <a:off x="1267706" y="3965122"/>
          <a:ext cx="13968932" cy="764401"/>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1274430</xdr:colOff>
      <xdr:row>13</xdr:row>
      <xdr:rowOff>217875</xdr:rowOff>
    </xdr:from>
    <xdr:to>
      <xdr:col>21</xdr:col>
      <xdr:colOff>104215</xdr:colOff>
      <xdr:row>17</xdr:row>
      <xdr:rowOff>40982</xdr:rowOff>
    </xdr:to>
    <xdr:sp macro="" textlink="">
      <xdr:nvSpPr>
        <xdr:cNvPr id="10" name="正方形/長方形 9"/>
        <xdr:cNvSpPr/>
      </xdr:nvSpPr>
      <xdr:spPr>
        <a:xfrm>
          <a:off x="1274430" y="3041757"/>
          <a:ext cx="13968932" cy="764401"/>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1269947</xdr:colOff>
      <xdr:row>9</xdr:row>
      <xdr:rowOff>213393</xdr:rowOff>
    </xdr:from>
    <xdr:to>
      <xdr:col>21</xdr:col>
      <xdr:colOff>99732</xdr:colOff>
      <xdr:row>13</xdr:row>
      <xdr:rowOff>36500</xdr:rowOff>
    </xdr:to>
    <xdr:sp macro="" textlink="">
      <xdr:nvSpPr>
        <xdr:cNvPr id="11" name="正方形/長方形 10"/>
        <xdr:cNvSpPr/>
      </xdr:nvSpPr>
      <xdr:spPr>
        <a:xfrm>
          <a:off x="1269947" y="2095981"/>
          <a:ext cx="13968932" cy="764401"/>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1287876</xdr:colOff>
      <xdr:row>5</xdr:row>
      <xdr:rowOff>197705</xdr:rowOff>
    </xdr:from>
    <xdr:to>
      <xdr:col>21</xdr:col>
      <xdr:colOff>117661</xdr:colOff>
      <xdr:row>9</xdr:row>
      <xdr:rowOff>20812</xdr:rowOff>
    </xdr:to>
    <xdr:sp macro="" textlink="">
      <xdr:nvSpPr>
        <xdr:cNvPr id="12" name="正方形/長方形 11"/>
        <xdr:cNvSpPr/>
      </xdr:nvSpPr>
      <xdr:spPr>
        <a:xfrm>
          <a:off x="1287876" y="1138999"/>
          <a:ext cx="13968932" cy="764401"/>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1272188</xdr:colOff>
      <xdr:row>1</xdr:row>
      <xdr:rowOff>193223</xdr:rowOff>
    </xdr:from>
    <xdr:to>
      <xdr:col>21</xdr:col>
      <xdr:colOff>101973</xdr:colOff>
      <xdr:row>5</xdr:row>
      <xdr:rowOff>16330</xdr:rowOff>
    </xdr:to>
    <xdr:sp macro="" textlink="">
      <xdr:nvSpPr>
        <xdr:cNvPr id="13" name="正方形/長方形 12"/>
        <xdr:cNvSpPr/>
      </xdr:nvSpPr>
      <xdr:spPr>
        <a:xfrm>
          <a:off x="1272188" y="193223"/>
          <a:ext cx="13968932" cy="764401"/>
        </a:xfrm>
        <a:prstGeom prst="rec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381000</xdr:colOff>
      <xdr:row>8</xdr:row>
      <xdr:rowOff>174625</xdr:rowOff>
    </xdr:from>
    <xdr:to>
      <xdr:col>12</xdr:col>
      <xdr:colOff>340179</xdr:colOff>
      <xdr:row>23</xdr:row>
      <xdr:rowOff>121227</xdr:rowOff>
    </xdr:to>
    <xdr:sp macro="" textlink="">
      <xdr:nvSpPr>
        <xdr:cNvPr id="2" name="正方形/長方形 1"/>
        <xdr:cNvSpPr/>
      </xdr:nvSpPr>
      <xdr:spPr>
        <a:xfrm>
          <a:off x="4286250" y="2555875"/>
          <a:ext cx="12069536" cy="5158138"/>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22412</xdr:colOff>
      <xdr:row>15</xdr:row>
      <xdr:rowOff>179294</xdr:rowOff>
    </xdr:from>
    <xdr:to>
      <xdr:col>3</xdr:col>
      <xdr:colOff>672353</xdr:colOff>
      <xdr:row>16</xdr:row>
      <xdr:rowOff>156882</xdr:rowOff>
    </xdr:to>
    <xdr:sp macro="" textlink="">
      <xdr:nvSpPr>
        <xdr:cNvPr id="3" name="右矢印 2"/>
        <xdr:cNvSpPr/>
      </xdr:nvSpPr>
      <xdr:spPr>
        <a:xfrm>
          <a:off x="3927662" y="5922869"/>
          <a:ext cx="649941" cy="3204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p>
      </xdr:txBody>
    </xdr:sp>
    <xdr:clientData/>
  </xdr:twoCellAnchor>
  <xdr:twoCellAnchor>
    <xdr:from>
      <xdr:col>6</xdr:col>
      <xdr:colOff>6724</xdr:colOff>
      <xdr:row>15</xdr:row>
      <xdr:rowOff>186017</xdr:rowOff>
    </xdr:from>
    <xdr:to>
      <xdr:col>7</xdr:col>
      <xdr:colOff>0</xdr:colOff>
      <xdr:row>16</xdr:row>
      <xdr:rowOff>204107</xdr:rowOff>
    </xdr:to>
    <xdr:sp macro="" textlink="">
      <xdr:nvSpPr>
        <xdr:cNvPr id="4" name="右矢印 3"/>
        <xdr:cNvSpPr/>
      </xdr:nvSpPr>
      <xdr:spPr>
        <a:xfrm>
          <a:off x="7741024" y="5929592"/>
          <a:ext cx="955301" cy="36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13447</xdr:colOff>
      <xdr:row>15</xdr:row>
      <xdr:rowOff>181535</xdr:rowOff>
    </xdr:from>
    <xdr:to>
      <xdr:col>10</xdr:col>
      <xdr:colOff>0</xdr:colOff>
      <xdr:row>16</xdr:row>
      <xdr:rowOff>159123</xdr:rowOff>
    </xdr:to>
    <xdr:sp macro="" textlink="">
      <xdr:nvSpPr>
        <xdr:cNvPr id="5" name="右矢印 4"/>
        <xdr:cNvSpPr/>
      </xdr:nvSpPr>
      <xdr:spPr>
        <a:xfrm>
          <a:off x="11853022" y="5925110"/>
          <a:ext cx="974911" cy="3204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1354584</xdr:colOff>
      <xdr:row>13</xdr:row>
      <xdr:rowOff>17317</xdr:rowOff>
    </xdr:from>
    <xdr:to>
      <xdr:col>8</xdr:col>
      <xdr:colOff>155862</xdr:colOff>
      <xdr:row>13</xdr:row>
      <xdr:rowOff>415635</xdr:rowOff>
    </xdr:to>
    <xdr:sp macro="" textlink="">
      <xdr:nvSpPr>
        <xdr:cNvPr id="6" name="右矢印 5"/>
        <xdr:cNvSpPr/>
      </xdr:nvSpPr>
      <xdr:spPr>
        <a:xfrm rot="5400000" flipH="1">
          <a:off x="9744888" y="4547396"/>
          <a:ext cx="398318" cy="3701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400231</xdr:colOff>
      <xdr:row>18</xdr:row>
      <xdr:rowOff>37074</xdr:rowOff>
    </xdr:from>
    <xdr:to>
      <xdr:col>10</xdr:col>
      <xdr:colOff>0</xdr:colOff>
      <xdr:row>22</xdr:row>
      <xdr:rowOff>87263</xdr:rowOff>
    </xdr:to>
    <xdr:sp macro="" textlink="">
      <xdr:nvSpPr>
        <xdr:cNvPr id="7" name="右矢印 6"/>
        <xdr:cNvSpPr/>
      </xdr:nvSpPr>
      <xdr:spPr>
        <a:xfrm rot="7727310">
          <a:off x="11776051" y="6533618"/>
          <a:ext cx="1435643" cy="426738"/>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1555378</xdr:colOff>
      <xdr:row>25</xdr:row>
      <xdr:rowOff>168087</xdr:rowOff>
    </xdr:from>
    <xdr:to>
      <xdr:col>7</xdr:col>
      <xdr:colOff>0</xdr:colOff>
      <xdr:row>26</xdr:row>
      <xdr:rowOff>186177</xdr:rowOff>
    </xdr:to>
    <xdr:sp macro="" textlink="">
      <xdr:nvSpPr>
        <xdr:cNvPr id="8" name="右矢印 7"/>
        <xdr:cNvSpPr/>
      </xdr:nvSpPr>
      <xdr:spPr>
        <a:xfrm>
          <a:off x="7718053" y="10674162"/>
          <a:ext cx="962024" cy="36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874058</xdr:colOff>
      <xdr:row>18</xdr:row>
      <xdr:rowOff>0</xdr:rowOff>
    </xdr:from>
    <xdr:to>
      <xdr:col>3</xdr:col>
      <xdr:colOff>661146</xdr:colOff>
      <xdr:row>26</xdr:row>
      <xdr:rowOff>179298</xdr:rowOff>
    </xdr:to>
    <xdr:sp macro="" textlink="">
      <xdr:nvSpPr>
        <xdr:cNvPr id="9" name="屈折矢印 8"/>
        <xdr:cNvSpPr/>
      </xdr:nvSpPr>
      <xdr:spPr>
        <a:xfrm rot="5400000">
          <a:off x="957541" y="7419419"/>
          <a:ext cx="4211171" cy="3006538"/>
        </a:xfrm>
        <a:prstGeom prst="bentUpArrow">
          <a:avLst>
            <a:gd name="adj1" fmla="val 5597"/>
            <a:gd name="adj2" fmla="val 5970"/>
            <a:gd name="adj3" fmla="val 93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390525</xdr:colOff>
      <xdr:row>23</xdr:row>
      <xdr:rowOff>225136</xdr:rowOff>
    </xdr:from>
    <xdr:to>
      <xdr:col>12</xdr:col>
      <xdr:colOff>342900</xdr:colOff>
      <xdr:row>28</xdr:row>
      <xdr:rowOff>121227</xdr:rowOff>
    </xdr:to>
    <xdr:sp macro="" textlink="">
      <xdr:nvSpPr>
        <xdr:cNvPr id="10" name="正方形/長方形 9"/>
        <xdr:cNvSpPr/>
      </xdr:nvSpPr>
      <xdr:spPr>
        <a:xfrm>
          <a:off x="4304434" y="8295409"/>
          <a:ext cx="12092421" cy="1627909"/>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408214</xdr:colOff>
      <xdr:row>9</xdr:row>
      <xdr:rowOff>1</xdr:rowOff>
    </xdr:from>
    <xdr:to>
      <xdr:col>12</xdr:col>
      <xdr:colOff>190500</xdr:colOff>
      <xdr:row>9</xdr:row>
      <xdr:rowOff>312965</xdr:rowOff>
    </xdr:to>
    <xdr:sp macro="" textlink="">
      <xdr:nvSpPr>
        <xdr:cNvPr id="11" name="テキスト ボックス 10"/>
        <xdr:cNvSpPr txBox="1"/>
      </xdr:nvSpPr>
      <xdr:spPr>
        <a:xfrm>
          <a:off x="14829064" y="2743201"/>
          <a:ext cx="1353911" cy="312964"/>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kumimoji="1" lang="ja-JP" altLang="en-US" sz="1800"/>
            <a:t>入院</a:t>
          </a:r>
        </a:p>
      </xdr:txBody>
    </xdr:sp>
    <xdr:clientData/>
  </xdr:twoCellAnchor>
  <xdr:twoCellAnchor>
    <xdr:from>
      <xdr:col>10</xdr:col>
      <xdr:colOff>884464</xdr:colOff>
      <xdr:row>23</xdr:row>
      <xdr:rowOff>655864</xdr:rowOff>
    </xdr:from>
    <xdr:to>
      <xdr:col>12</xdr:col>
      <xdr:colOff>125186</xdr:colOff>
      <xdr:row>24</xdr:row>
      <xdr:rowOff>312963</xdr:rowOff>
    </xdr:to>
    <xdr:sp macro="" textlink="">
      <xdr:nvSpPr>
        <xdr:cNvPr id="12" name="テキスト ボックス 11"/>
        <xdr:cNvSpPr txBox="1"/>
      </xdr:nvSpPr>
      <xdr:spPr>
        <a:xfrm>
          <a:off x="13733689" y="10123714"/>
          <a:ext cx="2383972" cy="352424"/>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kumimoji="1" lang="ja-JP" altLang="en-US" sz="1800"/>
            <a:t>宿泊・自宅療養</a:t>
          </a:r>
        </a:p>
      </xdr:txBody>
    </xdr:sp>
    <xdr:clientData/>
  </xdr:twoCellAnchor>
  <xdr:twoCellAnchor>
    <xdr:from>
      <xdr:col>2</xdr:col>
      <xdr:colOff>1428750</xdr:colOff>
      <xdr:row>16</xdr:row>
      <xdr:rowOff>136073</xdr:rowOff>
    </xdr:from>
    <xdr:to>
      <xdr:col>3</xdr:col>
      <xdr:colOff>653142</xdr:colOff>
      <xdr:row>17</xdr:row>
      <xdr:rowOff>136072</xdr:rowOff>
    </xdr:to>
    <xdr:sp macro="" textlink="">
      <xdr:nvSpPr>
        <xdr:cNvPr id="13" name="テキスト ボックス 12"/>
        <xdr:cNvSpPr txBox="1"/>
      </xdr:nvSpPr>
      <xdr:spPr>
        <a:xfrm>
          <a:off x="3755571" y="5687787"/>
          <a:ext cx="802821"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a:t>
          </a:r>
        </a:p>
      </xdr:txBody>
    </xdr:sp>
    <xdr:clientData/>
  </xdr:twoCellAnchor>
  <xdr:twoCellAnchor>
    <xdr:from>
      <xdr:col>5</xdr:col>
      <xdr:colOff>1540328</xdr:colOff>
      <xdr:row>16</xdr:row>
      <xdr:rowOff>152401</xdr:rowOff>
    </xdr:from>
    <xdr:to>
      <xdr:col>7</xdr:col>
      <xdr:colOff>84364</xdr:colOff>
      <xdr:row>17</xdr:row>
      <xdr:rowOff>152400</xdr:rowOff>
    </xdr:to>
    <xdr:sp macro="" textlink="">
      <xdr:nvSpPr>
        <xdr:cNvPr id="14" name="テキスト ボックス 13"/>
        <xdr:cNvSpPr txBox="1"/>
      </xdr:nvSpPr>
      <xdr:spPr>
        <a:xfrm>
          <a:off x="7704364" y="5704115"/>
          <a:ext cx="802821"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a:t>
          </a:r>
        </a:p>
      </xdr:txBody>
    </xdr:sp>
    <xdr:clientData/>
  </xdr:twoCellAnchor>
  <xdr:twoCellAnchor>
    <xdr:from>
      <xdr:col>7</xdr:col>
      <xdr:colOff>1510394</xdr:colOff>
      <xdr:row>13</xdr:row>
      <xdr:rowOff>81643</xdr:rowOff>
    </xdr:from>
    <xdr:to>
      <xdr:col>8</xdr:col>
      <xdr:colOff>734786</xdr:colOff>
      <xdr:row>13</xdr:row>
      <xdr:rowOff>421821</xdr:rowOff>
    </xdr:to>
    <xdr:sp macro="" textlink="">
      <xdr:nvSpPr>
        <xdr:cNvPr id="15" name="テキスト ボックス 14"/>
        <xdr:cNvSpPr txBox="1"/>
      </xdr:nvSpPr>
      <xdr:spPr>
        <a:xfrm>
          <a:off x="9933215" y="4503964"/>
          <a:ext cx="802821"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a:t>
          </a:r>
        </a:p>
      </xdr:txBody>
    </xdr:sp>
    <xdr:clientData/>
  </xdr:twoCellAnchor>
  <xdr:twoCellAnchor>
    <xdr:from>
      <xdr:col>8</xdr:col>
      <xdr:colOff>1526723</xdr:colOff>
      <xdr:row>16</xdr:row>
      <xdr:rowOff>97971</xdr:rowOff>
    </xdr:from>
    <xdr:to>
      <xdr:col>10</xdr:col>
      <xdr:colOff>70758</xdr:colOff>
      <xdr:row>17</xdr:row>
      <xdr:rowOff>97970</xdr:rowOff>
    </xdr:to>
    <xdr:sp macro="" textlink="">
      <xdr:nvSpPr>
        <xdr:cNvPr id="16" name="テキスト ボックス 15"/>
        <xdr:cNvSpPr txBox="1"/>
      </xdr:nvSpPr>
      <xdr:spPr>
        <a:xfrm>
          <a:off x="11527973" y="5649685"/>
          <a:ext cx="802821"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（Ｄ）</a:t>
          </a:r>
        </a:p>
      </xdr:txBody>
    </xdr:sp>
    <xdr:clientData/>
  </xdr:twoCellAnchor>
  <xdr:twoCellAnchor>
    <xdr:from>
      <xdr:col>5</xdr:col>
      <xdr:colOff>1510393</xdr:colOff>
      <xdr:row>26</xdr:row>
      <xdr:rowOff>122464</xdr:rowOff>
    </xdr:from>
    <xdr:to>
      <xdr:col>7</xdr:col>
      <xdr:colOff>54429</xdr:colOff>
      <xdr:row>27</xdr:row>
      <xdr:rowOff>122463</xdr:rowOff>
    </xdr:to>
    <xdr:sp macro="" textlink="">
      <xdr:nvSpPr>
        <xdr:cNvPr id="17" name="テキスト ボックス 16"/>
        <xdr:cNvSpPr txBox="1"/>
      </xdr:nvSpPr>
      <xdr:spPr>
        <a:xfrm>
          <a:off x="7674429" y="9089571"/>
          <a:ext cx="802821"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10</xdr:row>
      <xdr:rowOff>174625</xdr:rowOff>
    </xdr:from>
    <xdr:to>
      <xdr:col>12</xdr:col>
      <xdr:colOff>340179</xdr:colOff>
      <xdr:row>21</xdr:row>
      <xdr:rowOff>121227</xdr:rowOff>
    </xdr:to>
    <xdr:sp macro="" textlink="">
      <xdr:nvSpPr>
        <xdr:cNvPr id="2" name="正方形/長方形 1"/>
        <xdr:cNvSpPr/>
      </xdr:nvSpPr>
      <xdr:spPr>
        <a:xfrm>
          <a:off x="4286250" y="2917825"/>
          <a:ext cx="11446329" cy="4051877"/>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22412</xdr:colOff>
      <xdr:row>17</xdr:row>
      <xdr:rowOff>179294</xdr:rowOff>
    </xdr:from>
    <xdr:to>
      <xdr:col>3</xdr:col>
      <xdr:colOff>672353</xdr:colOff>
      <xdr:row>18</xdr:row>
      <xdr:rowOff>156882</xdr:rowOff>
    </xdr:to>
    <xdr:sp macro="" textlink="">
      <xdr:nvSpPr>
        <xdr:cNvPr id="3" name="右矢印 2"/>
        <xdr:cNvSpPr/>
      </xdr:nvSpPr>
      <xdr:spPr>
        <a:xfrm>
          <a:off x="3927662" y="5427569"/>
          <a:ext cx="649941" cy="3966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p>
      </xdr:txBody>
    </xdr:sp>
    <xdr:clientData/>
  </xdr:twoCellAnchor>
  <xdr:twoCellAnchor>
    <xdr:from>
      <xdr:col>6</xdr:col>
      <xdr:colOff>6724</xdr:colOff>
      <xdr:row>17</xdr:row>
      <xdr:rowOff>186017</xdr:rowOff>
    </xdr:from>
    <xdr:to>
      <xdr:col>7</xdr:col>
      <xdr:colOff>0</xdr:colOff>
      <xdr:row>18</xdr:row>
      <xdr:rowOff>204107</xdr:rowOff>
    </xdr:to>
    <xdr:sp macro="" textlink="">
      <xdr:nvSpPr>
        <xdr:cNvPr id="4" name="右矢印 3"/>
        <xdr:cNvSpPr/>
      </xdr:nvSpPr>
      <xdr:spPr>
        <a:xfrm>
          <a:off x="7741024" y="5434292"/>
          <a:ext cx="679076" cy="4371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13447</xdr:colOff>
      <xdr:row>17</xdr:row>
      <xdr:rowOff>181535</xdr:rowOff>
    </xdr:from>
    <xdr:to>
      <xdr:col>10</xdr:col>
      <xdr:colOff>0</xdr:colOff>
      <xdr:row>18</xdr:row>
      <xdr:rowOff>159123</xdr:rowOff>
    </xdr:to>
    <xdr:sp macro="" textlink="">
      <xdr:nvSpPr>
        <xdr:cNvPr id="5" name="右矢印 4"/>
        <xdr:cNvSpPr/>
      </xdr:nvSpPr>
      <xdr:spPr>
        <a:xfrm>
          <a:off x="11576797" y="5429810"/>
          <a:ext cx="672353" cy="3966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1354584</xdr:colOff>
      <xdr:row>15</xdr:row>
      <xdr:rowOff>17317</xdr:rowOff>
    </xdr:from>
    <xdr:to>
      <xdr:col>8</xdr:col>
      <xdr:colOff>155862</xdr:colOff>
      <xdr:row>15</xdr:row>
      <xdr:rowOff>415635</xdr:rowOff>
    </xdr:to>
    <xdr:sp macro="" textlink="">
      <xdr:nvSpPr>
        <xdr:cNvPr id="6" name="右矢印 5"/>
        <xdr:cNvSpPr/>
      </xdr:nvSpPr>
      <xdr:spPr>
        <a:xfrm rot="5400000" flipH="1">
          <a:off x="9761977" y="4487724"/>
          <a:ext cx="398318" cy="3729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1555378</xdr:colOff>
      <xdr:row>23</xdr:row>
      <xdr:rowOff>168087</xdr:rowOff>
    </xdr:from>
    <xdr:to>
      <xdr:col>7</xdr:col>
      <xdr:colOff>0</xdr:colOff>
      <xdr:row>24</xdr:row>
      <xdr:rowOff>186177</xdr:rowOff>
    </xdr:to>
    <xdr:sp macro="" textlink="">
      <xdr:nvSpPr>
        <xdr:cNvPr id="7" name="右矢印 6"/>
        <xdr:cNvSpPr/>
      </xdr:nvSpPr>
      <xdr:spPr>
        <a:xfrm>
          <a:off x="7718053" y="7711887"/>
          <a:ext cx="702047" cy="36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874058</xdr:colOff>
      <xdr:row>20</xdr:row>
      <xdr:rowOff>0</xdr:rowOff>
    </xdr:from>
    <xdr:to>
      <xdr:col>3</xdr:col>
      <xdr:colOff>661146</xdr:colOff>
      <xdr:row>24</xdr:row>
      <xdr:rowOff>179298</xdr:rowOff>
    </xdr:to>
    <xdr:sp macro="" textlink="">
      <xdr:nvSpPr>
        <xdr:cNvPr id="8" name="屈折矢印 7"/>
        <xdr:cNvSpPr/>
      </xdr:nvSpPr>
      <xdr:spPr>
        <a:xfrm rot="5400000">
          <a:off x="2282915" y="5782518"/>
          <a:ext cx="1560423" cy="3006538"/>
        </a:xfrm>
        <a:prstGeom prst="bentUpArrow">
          <a:avLst>
            <a:gd name="adj1" fmla="val 5597"/>
            <a:gd name="adj2" fmla="val 5970"/>
            <a:gd name="adj3" fmla="val 93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390525</xdr:colOff>
      <xdr:row>21</xdr:row>
      <xdr:rowOff>225136</xdr:rowOff>
    </xdr:from>
    <xdr:to>
      <xdr:col>12</xdr:col>
      <xdr:colOff>342900</xdr:colOff>
      <xdr:row>26</xdr:row>
      <xdr:rowOff>121227</xdr:rowOff>
    </xdr:to>
    <xdr:sp macro="" textlink="">
      <xdr:nvSpPr>
        <xdr:cNvPr id="9" name="正方形/長方形 8"/>
        <xdr:cNvSpPr/>
      </xdr:nvSpPr>
      <xdr:spPr>
        <a:xfrm>
          <a:off x="4295775" y="7073611"/>
          <a:ext cx="11439525" cy="1620116"/>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408214</xdr:colOff>
      <xdr:row>11</xdr:row>
      <xdr:rowOff>1</xdr:rowOff>
    </xdr:from>
    <xdr:to>
      <xdr:col>12</xdr:col>
      <xdr:colOff>190500</xdr:colOff>
      <xdr:row>11</xdr:row>
      <xdr:rowOff>312965</xdr:rowOff>
    </xdr:to>
    <xdr:sp macro="" textlink="">
      <xdr:nvSpPr>
        <xdr:cNvPr id="10" name="テキスト ボックス 9"/>
        <xdr:cNvSpPr txBox="1"/>
      </xdr:nvSpPr>
      <xdr:spPr>
        <a:xfrm>
          <a:off x="14228989" y="3086101"/>
          <a:ext cx="1353911" cy="312964"/>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kumimoji="1" lang="ja-JP" altLang="en-US" sz="1800"/>
            <a:t>入院</a:t>
          </a:r>
        </a:p>
      </xdr:txBody>
    </xdr:sp>
    <xdr:clientData/>
  </xdr:twoCellAnchor>
  <xdr:twoCellAnchor>
    <xdr:from>
      <xdr:col>10</xdr:col>
      <xdr:colOff>884464</xdr:colOff>
      <xdr:row>21</xdr:row>
      <xdr:rowOff>655864</xdr:rowOff>
    </xdr:from>
    <xdr:to>
      <xdr:col>12</xdr:col>
      <xdr:colOff>125186</xdr:colOff>
      <xdr:row>22</xdr:row>
      <xdr:rowOff>312963</xdr:rowOff>
    </xdr:to>
    <xdr:sp macro="" textlink="">
      <xdr:nvSpPr>
        <xdr:cNvPr id="11" name="テキスト ボックス 10"/>
        <xdr:cNvSpPr txBox="1"/>
      </xdr:nvSpPr>
      <xdr:spPr>
        <a:xfrm>
          <a:off x="13133614" y="7199539"/>
          <a:ext cx="2383972" cy="314324"/>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kumimoji="1" lang="ja-JP" altLang="en-US" sz="1800"/>
            <a:t>宿泊・自宅療養</a:t>
          </a:r>
        </a:p>
      </xdr:txBody>
    </xdr:sp>
    <xdr:clientData/>
  </xdr:twoCellAnchor>
  <xdr:twoCellAnchor>
    <xdr:from>
      <xdr:col>2</xdr:col>
      <xdr:colOff>1428750</xdr:colOff>
      <xdr:row>18</xdr:row>
      <xdr:rowOff>136073</xdr:rowOff>
    </xdr:from>
    <xdr:to>
      <xdr:col>3</xdr:col>
      <xdr:colOff>653142</xdr:colOff>
      <xdr:row>19</xdr:row>
      <xdr:rowOff>136072</xdr:rowOff>
    </xdr:to>
    <xdr:sp macro="" textlink="">
      <xdr:nvSpPr>
        <xdr:cNvPr id="12" name="テキスト ボックス 11"/>
        <xdr:cNvSpPr txBox="1"/>
      </xdr:nvSpPr>
      <xdr:spPr>
        <a:xfrm>
          <a:off x="3762375" y="5803448"/>
          <a:ext cx="796017"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a:t>
          </a:r>
        </a:p>
      </xdr:txBody>
    </xdr:sp>
    <xdr:clientData/>
  </xdr:twoCellAnchor>
  <xdr:twoCellAnchor>
    <xdr:from>
      <xdr:col>5</xdr:col>
      <xdr:colOff>1540328</xdr:colOff>
      <xdr:row>18</xdr:row>
      <xdr:rowOff>152401</xdr:rowOff>
    </xdr:from>
    <xdr:to>
      <xdr:col>7</xdr:col>
      <xdr:colOff>84364</xdr:colOff>
      <xdr:row>19</xdr:row>
      <xdr:rowOff>152400</xdr:rowOff>
    </xdr:to>
    <xdr:sp macro="" textlink="">
      <xdr:nvSpPr>
        <xdr:cNvPr id="13" name="テキスト ボックス 12"/>
        <xdr:cNvSpPr txBox="1"/>
      </xdr:nvSpPr>
      <xdr:spPr>
        <a:xfrm>
          <a:off x="7703003" y="5819776"/>
          <a:ext cx="801461"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a:t>
          </a:r>
        </a:p>
      </xdr:txBody>
    </xdr:sp>
    <xdr:clientData/>
  </xdr:twoCellAnchor>
  <xdr:twoCellAnchor>
    <xdr:from>
      <xdr:col>7</xdr:col>
      <xdr:colOff>1510394</xdr:colOff>
      <xdr:row>15</xdr:row>
      <xdr:rowOff>81643</xdr:rowOff>
    </xdr:from>
    <xdr:to>
      <xdr:col>8</xdr:col>
      <xdr:colOff>734786</xdr:colOff>
      <xdr:row>15</xdr:row>
      <xdr:rowOff>421821</xdr:rowOff>
    </xdr:to>
    <xdr:sp macro="" textlink="">
      <xdr:nvSpPr>
        <xdr:cNvPr id="14" name="テキスト ボックス 13"/>
        <xdr:cNvSpPr txBox="1"/>
      </xdr:nvSpPr>
      <xdr:spPr>
        <a:xfrm>
          <a:off x="9930494" y="4539343"/>
          <a:ext cx="796017"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a:t>
          </a:r>
        </a:p>
      </xdr:txBody>
    </xdr:sp>
    <xdr:clientData/>
  </xdr:twoCellAnchor>
  <xdr:twoCellAnchor>
    <xdr:from>
      <xdr:col>8</xdr:col>
      <xdr:colOff>1526723</xdr:colOff>
      <xdr:row>18</xdr:row>
      <xdr:rowOff>97971</xdr:rowOff>
    </xdr:from>
    <xdr:to>
      <xdr:col>10</xdr:col>
      <xdr:colOff>70758</xdr:colOff>
      <xdr:row>19</xdr:row>
      <xdr:rowOff>97970</xdr:rowOff>
    </xdr:to>
    <xdr:sp macro="" textlink="">
      <xdr:nvSpPr>
        <xdr:cNvPr id="15" name="テキスト ボックス 14"/>
        <xdr:cNvSpPr txBox="1"/>
      </xdr:nvSpPr>
      <xdr:spPr>
        <a:xfrm>
          <a:off x="11518448" y="5765346"/>
          <a:ext cx="801460"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（Ｄ）</a:t>
          </a:r>
        </a:p>
      </xdr:txBody>
    </xdr:sp>
    <xdr:clientData/>
  </xdr:twoCellAnchor>
  <xdr:twoCellAnchor>
    <xdr:from>
      <xdr:col>5</xdr:col>
      <xdr:colOff>1510393</xdr:colOff>
      <xdr:row>24</xdr:row>
      <xdr:rowOff>122464</xdr:rowOff>
    </xdr:from>
    <xdr:to>
      <xdr:col>7</xdr:col>
      <xdr:colOff>54429</xdr:colOff>
      <xdr:row>25</xdr:row>
      <xdr:rowOff>122463</xdr:rowOff>
    </xdr:to>
    <xdr:sp macro="" textlink="">
      <xdr:nvSpPr>
        <xdr:cNvPr id="16" name="テキスト ボックス 15"/>
        <xdr:cNvSpPr txBox="1"/>
      </xdr:nvSpPr>
      <xdr:spPr>
        <a:xfrm>
          <a:off x="7673068" y="8009164"/>
          <a:ext cx="801461"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（Ｅ）</a:t>
          </a:r>
        </a:p>
      </xdr:txBody>
    </xdr:sp>
    <xdr:clientData/>
  </xdr:twoCellAnchor>
  <xdr:twoCellAnchor>
    <xdr:from>
      <xdr:col>10</xdr:col>
      <xdr:colOff>1037606</xdr:colOff>
      <xdr:row>13</xdr:row>
      <xdr:rowOff>81642</xdr:rowOff>
    </xdr:from>
    <xdr:to>
      <xdr:col>13</xdr:col>
      <xdr:colOff>77684</xdr:colOff>
      <xdr:row>15</xdr:row>
      <xdr:rowOff>190498</xdr:rowOff>
    </xdr:to>
    <xdr:sp macro="" textlink="">
      <xdr:nvSpPr>
        <xdr:cNvPr id="17" name="角丸四角形吹き出し 16"/>
        <xdr:cNvSpPr/>
      </xdr:nvSpPr>
      <xdr:spPr>
        <a:xfrm>
          <a:off x="13297642" y="4503963"/>
          <a:ext cx="2877292" cy="789214"/>
        </a:xfrm>
        <a:prstGeom prst="wedgeRoundRectCallout">
          <a:avLst>
            <a:gd name="adj1" fmla="val -14131"/>
            <a:gd name="adj2" fmla="val 110776"/>
            <a:gd name="adj3" fmla="val 16667"/>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①事務連絡</a:t>
          </a:r>
          <a:r>
            <a:rPr kumimoji="1" lang="en-US" altLang="ja-JP" sz="1400">
              <a:latin typeface="Meiryo UI" panose="020B0604030504040204" pitchFamily="50" charset="-128"/>
              <a:ea typeface="Meiryo UI" panose="020B0604030504040204" pitchFamily="50" charset="-128"/>
            </a:rPr>
            <a:t>Ⅰ</a:t>
          </a:r>
          <a:r>
            <a:rPr kumimoji="1" lang="ja-JP" altLang="en-US" sz="1400">
              <a:latin typeface="Meiryo UI" panose="020B0604030504040204" pitchFamily="50" charset="-128"/>
              <a:ea typeface="Meiryo UI" panose="020B0604030504040204" pitchFamily="50" charset="-128"/>
            </a:rPr>
            <a:t>１に基づき確保した「最大」のコロナ病床を記入</a:t>
          </a:r>
        </a:p>
      </xdr:txBody>
    </xdr:sp>
    <xdr:clientData/>
  </xdr:twoCellAnchor>
  <xdr:twoCellAnchor>
    <xdr:from>
      <xdr:col>6</xdr:col>
      <xdr:colOff>132114</xdr:colOff>
      <xdr:row>0</xdr:row>
      <xdr:rowOff>0</xdr:rowOff>
    </xdr:from>
    <xdr:to>
      <xdr:col>12</xdr:col>
      <xdr:colOff>295398</xdr:colOff>
      <xdr:row>8</xdr:row>
      <xdr:rowOff>0</xdr:rowOff>
    </xdr:to>
    <xdr:sp macro="" textlink="">
      <xdr:nvSpPr>
        <xdr:cNvPr id="18" name="角丸四角形吹き出し 17"/>
        <xdr:cNvSpPr/>
      </xdr:nvSpPr>
      <xdr:spPr>
        <a:xfrm>
          <a:off x="7874578" y="0"/>
          <a:ext cx="7837713" cy="2721429"/>
        </a:xfrm>
        <a:prstGeom prst="wedgeRoundRectCallout">
          <a:avLst>
            <a:gd name="adj1" fmla="val -100358"/>
            <a:gd name="adj2" fmla="val 51664"/>
            <a:gd name="adj3" fmla="val 16667"/>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400">
              <a:latin typeface="Meiryo UI" panose="020B0604030504040204" pitchFamily="50" charset="-128"/>
              <a:ea typeface="Meiryo UI" panose="020B0604030504040204" pitchFamily="50" charset="-128"/>
            </a:rPr>
            <a:t>②新規陽性者の</a:t>
          </a:r>
          <a:r>
            <a:rPr kumimoji="1" lang="en-US" altLang="ja-JP" sz="1400">
              <a:latin typeface="Meiryo UI" panose="020B0604030504040204" pitchFamily="50" charset="-128"/>
              <a:ea typeface="Meiryo UI" panose="020B0604030504040204" pitchFamily="50" charset="-128"/>
            </a:rPr>
            <a:t>60</a:t>
          </a:r>
          <a:r>
            <a:rPr kumimoji="1" lang="ja-JP" altLang="en-US" sz="1400">
              <a:latin typeface="Meiryo UI" panose="020B0604030504040204" pitchFamily="50" charset="-128"/>
              <a:ea typeface="Meiryo UI" panose="020B0604030504040204" pitchFamily="50" charset="-128"/>
            </a:rPr>
            <a:t>歳以上割合と、新規陽性者の日次増加率を各地域の過去の実績を踏まえて記入。</a:t>
          </a:r>
          <a:endParaRPr kumimoji="1" lang="en-US" altLang="ja-JP" sz="1400">
            <a:latin typeface="Meiryo UI" panose="020B0604030504040204" pitchFamily="50" charset="-128"/>
            <a:ea typeface="Meiryo UI" panose="020B0604030504040204" pitchFamily="50" charset="-128"/>
          </a:endParaRPr>
        </a:p>
        <a:p>
          <a:pPr algn="l"/>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考慮点</a:t>
          </a:r>
          <a:r>
            <a:rPr kumimoji="1" lang="en-US" altLang="ja-JP" sz="1400">
              <a:latin typeface="Meiryo UI" panose="020B0604030504040204" pitchFamily="50" charset="-128"/>
              <a:ea typeface="Meiryo UI" panose="020B0604030504040204" pitchFamily="50" charset="-128"/>
            </a:rPr>
            <a:t>】</a:t>
          </a:r>
        </a:p>
        <a:p>
          <a:pPr algn="l"/>
          <a:r>
            <a:rPr kumimoji="1" lang="ja-JP" altLang="en-US" sz="1400">
              <a:latin typeface="Meiryo UI" panose="020B0604030504040204" pitchFamily="50" charset="-128"/>
              <a:ea typeface="Meiryo UI" panose="020B0604030504040204" pitchFamily="50" charset="-128"/>
            </a:rPr>
            <a:t>・報告日ベース、かつ、直近７日間平均の増加率から算出することを想定。</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・継続的な感染拡大を経験してない地域は感染拡大を経験した同規模の地域を参考とすることも可能。</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・初期値は</a:t>
          </a:r>
          <a:r>
            <a:rPr kumimoji="1" lang="en-US" altLang="ja-JP" sz="1400">
              <a:latin typeface="Meiryo UI" panose="020B0604030504040204" pitchFamily="50" charset="-128"/>
              <a:ea typeface="Meiryo UI" panose="020B0604030504040204" pitchFamily="50" charset="-128"/>
            </a:rPr>
            <a:t>11</a:t>
          </a:r>
          <a:r>
            <a:rPr kumimoji="1" lang="ja-JP" altLang="en-US" sz="1400">
              <a:latin typeface="Meiryo UI" panose="020B0604030504040204" pitchFamily="50" charset="-128"/>
              <a:ea typeface="Meiryo UI" panose="020B0604030504040204" pitchFamily="50" charset="-128"/>
            </a:rPr>
            <a:t>月～</a:t>
          </a:r>
          <a:r>
            <a:rPr kumimoji="1" lang="en-US" altLang="ja-JP" sz="1400">
              <a:latin typeface="Meiryo UI" panose="020B0604030504040204" pitchFamily="50" charset="-128"/>
              <a:ea typeface="Meiryo UI" panose="020B0604030504040204" pitchFamily="50" charset="-128"/>
            </a:rPr>
            <a:t>12</a:t>
          </a:r>
          <a:r>
            <a:rPr kumimoji="1" lang="ja-JP" altLang="en-US" sz="1400">
              <a:latin typeface="Meiryo UI" panose="020B0604030504040204" pitchFamily="50" charset="-128"/>
              <a:ea typeface="Meiryo UI" panose="020B0604030504040204" pitchFamily="50" charset="-128"/>
            </a:rPr>
            <a:t>月に見られた大都市圏を有する自治体の感染拡大状況から設定しているため、増加率はこれを参考とし、</a:t>
          </a:r>
          <a:r>
            <a:rPr kumimoji="1" lang="en-US" altLang="ja-JP" sz="1400">
              <a:latin typeface="Meiryo UI" panose="020B0604030504040204" pitchFamily="50" charset="-128"/>
              <a:ea typeface="Meiryo UI" panose="020B0604030504040204" pitchFamily="50" charset="-128"/>
            </a:rPr>
            <a:t>60</a:t>
          </a:r>
          <a:r>
            <a:rPr kumimoji="1" lang="ja-JP" altLang="en-US" sz="1400">
              <a:latin typeface="Meiryo UI" panose="020B0604030504040204" pitchFamily="50" charset="-128"/>
              <a:ea typeface="Meiryo UI" panose="020B0604030504040204" pitchFamily="50" charset="-128"/>
            </a:rPr>
            <a:t>歳以上割合を人口構成踏まえて設定することも可能。</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・いずれにせよ、足下の感染拡大に応じて随時設定を変更しながら活用していくこと、精緻な数値ではなく目安を算出することを想定。</a:t>
          </a:r>
        </a:p>
      </xdr:txBody>
    </xdr:sp>
    <xdr:clientData/>
  </xdr:twoCellAnchor>
  <xdr:twoCellAnchor>
    <xdr:from>
      <xdr:col>17</xdr:col>
      <xdr:colOff>427019</xdr:colOff>
      <xdr:row>16</xdr:row>
      <xdr:rowOff>150915</xdr:rowOff>
    </xdr:from>
    <xdr:to>
      <xdr:col>21</xdr:col>
      <xdr:colOff>281791</xdr:colOff>
      <xdr:row>21</xdr:row>
      <xdr:rowOff>259772</xdr:rowOff>
    </xdr:to>
    <xdr:sp macro="" textlink="">
      <xdr:nvSpPr>
        <xdr:cNvPr id="19" name="角丸四角形吹き出し 18"/>
        <xdr:cNvSpPr/>
      </xdr:nvSpPr>
      <xdr:spPr>
        <a:xfrm>
          <a:off x="20633626" y="5022272"/>
          <a:ext cx="3623951" cy="2054679"/>
        </a:xfrm>
        <a:prstGeom prst="wedgeRoundRectCallout">
          <a:avLst>
            <a:gd name="adj1" fmla="val -66238"/>
            <a:gd name="adj2" fmla="val -14916"/>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400">
              <a:latin typeface="Meiryo UI" panose="020B0604030504040204" pitchFamily="50" charset="-128"/>
              <a:ea typeface="Meiryo UI" panose="020B0604030504040204" pitchFamily="50" charset="-128"/>
            </a:rPr>
            <a:t>厚労省で把握している都道府県データ、医療機関からの報告データより、初期値を設定。</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各地域で考え方や体制が異なることから、自由に設定すること。</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また、運用しながら実態と異なる場合には、適宜設定を見直すこと。</a:t>
          </a:r>
        </a:p>
      </xdr:txBody>
    </xdr:sp>
    <xdr:clientData/>
  </xdr:twoCellAnchor>
  <xdr:twoCellAnchor>
    <xdr:from>
      <xdr:col>6</xdr:col>
      <xdr:colOff>478476</xdr:colOff>
      <xdr:row>10</xdr:row>
      <xdr:rowOff>228845</xdr:rowOff>
    </xdr:from>
    <xdr:to>
      <xdr:col>9</xdr:col>
      <xdr:colOff>287975</xdr:colOff>
      <xdr:row>32</xdr:row>
      <xdr:rowOff>204106</xdr:rowOff>
    </xdr:to>
    <xdr:sp macro="" textlink="">
      <xdr:nvSpPr>
        <xdr:cNvPr id="20" name="正方形/長方形 19"/>
        <xdr:cNvSpPr/>
      </xdr:nvSpPr>
      <xdr:spPr>
        <a:xfrm>
          <a:off x="8220940" y="3630631"/>
          <a:ext cx="3646714" cy="7840189"/>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462642</xdr:colOff>
      <xdr:row>15</xdr:row>
      <xdr:rowOff>176891</xdr:rowOff>
    </xdr:from>
    <xdr:to>
      <xdr:col>3</xdr:col>
      <xdr:colOff>202869</xdr:colOff>
      <xdr:row>20</xdr:row>
      <xdr:rowOff>225384</xdr:rowOff>
    </xdr:to>
    <xdr:sp macro="" textlink="">
      <xdr:nvSpPr>
        <xdr:cNvPr id="21" name="正方形/長方形 20"/>
        <xdr:cNvSpPr/>
      </xdr:nvSpPr>
      <xdr:spPr>
        <a:xfrm>
          <a:off x="462642" y="5279570"/>
          <a:ext cx="3645477" cy="2103171"/>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665761</xdr:colOff>
      <xdr:row>23</xdr:row>
      <xdr:rowOff>303068</xdr:rowOff>
    </xdr:from>
    <xdr:to>
      <xdr:col>2</xdr:col>
      <xdr:colOff>1074716</xdr:colOff>
      <xdr:row>26</xdr:row>
      <xdr:rowOff>25977</xdr:rowOff>
    </xdr:to>
    <xdr:sp macro="" textlink="">
      <xdr:nvSpPr>
        <xdr:cNvPr id="22" name="角丸四角形吹き出し 21"/>
        <xdr:cNvSpPr/>
      </xdr:nvSpPr>
      <xdr:spPr>
        <a:xfrm>
          <a:off x="665761" y="8494568"/>
          <a:ext cx="2735776" cy="743445"/>
        </a:xfrm>
        <a:prstGeom prst="wedgeRoundRectCallout">
          <a:avLst>
            <a:gd name="adj1" fmla="val 16607"/>
            <a:gd name="adj2" fmla="val -236887"/>
            <a:gd name="adj3" fmla="val 1666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400">
              <a:latin typeface="Meiryo UI" panose="020B0604030504040204" pitchFamily="50" charset="-128"/>
              <a:ea typeface="Meiryo UI" panose="020B0604030504040204" pitchFamily="50" charset="-128"/>
            </a:rPr>
            <a:t>１日当たり最大の新規感染者数が算出される。</a:t>
          </a:r>
        </a:p>
      </xdr:txBody>
    </xdr:sp>
    <xdr:clientData/>
  </xdr:twoCellAnchor>
  <xdr:twoCellAnchor>
    <xdr:from>
      <xdr:col>6</xdr:col>
      <xdr:colOff>184810</xdr:colOff>
      <xdr:row>33</xdr:row>
      <xdr:rowOff>311974</xdr:rowOff>
    </xdr:from>
    <xdr:to>
      <xdr:col>8</xdr:col>
      <xdr:colOff>1095992</xdr:colOff>
      <xdr:row>37</xdr:row>
      <xdr:rowOff>163286</xdr:rowOff>
    </xdr:to>
    <xdr:sp macro="" textlink="">
      <xdr:nvSpPr>
        <xdr:cNvPr id="23" name="角丸四角形吹き出し 22"/>
        <xdr:cNvSpPr/>
      </xdr:nvSpPr>
      <xdr:spPr>
        <a:xfrm>
          <a:off x="7927274" y="11918867"/>
          <a:ext cx="3169968" cy="1212026"/>
        </a:xfrm>
        <a:prstGeom prst="wedgeRoundRectCallout">
          <a:avLst>
            <a:gd name="adj1" fmla="val 16607"/>
            <a:gd name="adj2" fmla="val -94663"/>
            <a:gd name="adj3" fmla="val 1666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400">
              <a:latin typeface="Meiryo UI" panose="020B0604030504040204" pitchFamily="50" charset="-128"/>
              <a:ea typeface="Meiryo UI" panose="020B0604030504040204" pitchFamily="50" charset="-128"/>
            </a:rPr>
            <a:t>１日当たり「最大の療養者数」、「最大の宿泊療養・自宅療養者数」、「最大の療養者数」が算出される。</a:t>
          </a:r>
        </a:p>
      </xdr:txBody>
    </xdr:sp>
    <xdr:clientData/>
  </xdr:twoCellAnchor>
  <xdr:twoCellAnchor>
    <xdr:from>
      <xdr:col>13</xdr:col>
      <xdr:colOff>452499</xdr:colOff>
      <xdr:row>6</xdr:row>
      <xdr:rowOff>190500</xdr:rowOff>
    </xdr:from>
    <xdr:to>
      <xdr:col>15</xdr:col>
      <xdr:colOff>568777</xdr:colOff>
      <xdr:row>7</xdr:row>
      <xdr:rowOff>241465</xdr:rowOff>
    </xdr:to>
    <xdr:sp macro="" textlink="">
      <xdr:nvSpPr>
        <xdr:cNvPr id="24" name="角丸四角形吹き出し 23"/>
        <xdr:cNvSpPr/>
      </xdr:nvSpPr>
      <xdr:spPr>
        <a:xfrm>
          <a:off x="16549749" y="2231571"/>
          <a:ext cx="2864921" cy="391144"/>
        </a:xfrm>
        <a:prstGeom prst="wedgeRoundRectCallout">
          <a:avLst>
            <a:gd name="adj1" fmla="val -16968"/>
            <a:gd name="adj2" fmla="val 91206"/>
            <a:gd name="adj3" fmla="val 16667"/>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③その他のパラメータを設定。</a:t>
          </a:r>
        </a:p>
      </xdr:txBody>
    </xdr:sp>
    <xdr:clientData/>
  </xdr:twoCellAnchor>
  <xdr:twoCellAnchor>
    <xdr:from>
      <xdr:col>13</xdr:col>
      <xdr:colOff>588570</xdr:colOff>
      <xdr:row>8</xdr:row>
      <xdr:rowOff>258534</xdr:rowOff>
    </xdr:from>
    <xdr:to>
      <xdr:col>16</xdr:col>
      <xdr:colOff>98714</xdr:colOff>
      <xdr:row>27</xdr:row>
      <xdr:rowOff>98217</xdr:rowOff>
    </xdr:to>
    <xdr:sp macro="" textlink="">
      <xdr:nvSpPr>
        <xdr:cNvPr id="25" name="正方形/長方形 24"/>
        <xdr:cNvSpPr/>
      </xdr:nvSpPr>
      <xdr:spPr>
        <a:xfrm>
          <a:off x="16685820" y="2979963"/>
          <a:ext cx="2939144" cy="6629647"/>
        </a:xfrm>
        <a:prstGeom prst="rect">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381000</xdr:colOff>
      <xdr:row>8</xdr:row>
      <xdr:rowOff>174625</xdr:rowOff>
    </xdr:from>
    <xdr:to>
      <xdr:col>12</xdr:col>
      <xdr:colOff>340179</xdr:colOff>
      <xdr:row>19</xdr:row>
      <xdr:rowOff>121227</xdr:rowOff>
    </xdr:to>
    <xdr:sp macro="" textlink="">
      <xdr:nvSpPr>
        <xdr:cNvPr id="2" name="正方形/長方形 1"/>
        <xdr:cNvSpPr/>
      </xdr:nvSpPr>
      <xdr:spPr>
        <a:xfrm>
          <a:off x="4286250" y="2896054"/>
          <a:ext cx="11470822" cy="4042352"/>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22412</xdr:colOff>
      <xdr:row>15</xdr:row>
      <xdr:rowOff>179294</xdr:rowOff>
    </xdr:from>
    <xdr:to>
      <xdr:col>3</xdr:col>
      <xdr:colOff>672353</xdr:colOff>
      <xdr:row>16</xdr:row>
      <xdr:rowOff>156882</xdr:rowOff>
    </xdr:to>
    <xdr:sp macro="" textlink="">
      <xdr:nvSpPr>
        <xdr:cNvPr id="3" name="右矢印 2"/>
        <xdr:cNvSpPr/>
      </xdr:nvSpPr>
      <xdr:spPr>
        <a:xfrm>
          <a:off x="3927662" y="5427569"/>
          <a:ext cx="649941" cy="3966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p>
      </xdr:txBody>
    </xdr:sp>
    <xdr:clientData/>
  </xdr:twoCellAnchor>
  <xdr:twoCellAnchor>
    <xdr:from>
      <xdr:col>6</xdr:col>
      <xdr:colOff>6724</xdr:colOff>
      <xdr:row>15</xdr:row>
      <xdr:rowOff>186017</xdr:rowOff>
    </xdr:from>
    <xdr:to>
      <xdr:col>7</xdr:col>
      <xdr:colOff>0</xdr:colOff>
      <xdr:row>16</xdr:row>
      <xdr:rowOff>204107</xdr:rowOff>
    </xdr:to>
    <xdr:sp macro="" textlink="">
      <xdr:nvSpPr>
        <xdr:cNvPr id="4" name="右矢印 3"/>
        <xdr:cNvSpPr/>
      </xdr:nvSpPr>
      <xdr:spPr>
        <a:xfrm>
          <a:off x="7741024" y="5434292"/>
          <a:ext cx="679076" cy="4371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13447</xdr:colOff>
      <xdr:row>15</xdr:row>
      <xdr:rowOff>181535</xdr:rowOff>
    </xdr:from>
    <xdr:to>
      <xdr:col>10</xdr:col>
      <xdr:colOff>0</xdr:colOff>
      <xdr:row>16</xdr:row>
      <xdr:rowOff>159123</xdr:rowOff>
    </xdr:to>
    <xdr:sp macro="" textlink="">
      <xdr:nvSpPr>
        <xdr:cNvPr id="5" name="右矢印 4"/>
        <xdr:cNvSpPr/>
      </xdr:nvSpPr>
      <xdr:spPr>
        <a:xfrm>
          <a:off x="11576797" y="5429810"/>
          <a:ext cx="672353" cy="3966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1354584</xdr:colOff>
      <xdr:row>13</xdr:row>
      <xdr:rowOff>17317</xdr:rowOff>
    </xdr:from>
    <xdr:to>
      <xdr:col>8</xdr:col>
      <xdr:colOff>155862</xdr:colOff>
      <xdr:row>13</xdr:row>
      <xdr:rowOff>415635</xdr:rowOff>
    </xdr:to>
    <xdr:sp macro="" textlink="">
      <xdr:nvSpPr>
        <xdr:cNvPr id="6" name="右矢印 5"/>
        <xdr:cNvSpPr/>
      </xdr:nvSpPr>
      <xdr:spPr>
        <a:xfrm rot="5400000" flipH="1">
          <a:off x="9761977" y="4487724"/>
          <a:ext cx="398318" cy="3729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1555378</xdr:colOff>
      <xdr:row>21</xdr:row>
      <xdr:rowOff>168087</xdr:rowOff>
    </xdr:from>
    <xdr:to>
      <xdr:col>7</xdr:col>
      <xdr:colOff>0</xdr:colOff>
      <xdr:row>22</xdr:row>
      <xdr:rowOff>186177</xdr:rowOff>
    </xdr:to>
    <xdr:sp macro="" textlink="">
      <xdr:nvSpPr>
        <xdr:cNvPr id="8" name="右矢印 7"/>
        <xdr:cNvSpPr/>
      </xdr:nvSpPr>
      <xdr:spPr>
        <a:xfrm>
          <a:off x="7718053" y="9083487"/>
          <a:ext cx="702047" cy="36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874058</xdr:colOff>
      <xdr:row>18</xdr:row>
      <xdr:rowOff>0</xdr:rowOff>
    </xdr:from>
    <xdr:to>
      <xdr:col>3</xdr:col>
      <xdr:colOff>661146</xdr:colOff>
      <xdr:row>22</xdr:row>
      <xdr:rowOff>179298</xdr:rowOff>
    </xdr:to>
    <xdr:sp macro="" textlink="">
      <xdr:nvSpPr>
        <xdr:cNvPr id="9" name="屈折矢印 8"/>
        <xdr:cNvSpPr/>
      </xdr:nvSpPr>
      <xdr:spPr>
        <a:xfrm rot="5400000">
          <a:off x="1597115" y="6468318"/>
          <a:ext cx="2932023" cy="3006538"/>
        </a:xfrm>
        <a:prstGeom prst="bentUpArrow">
          <a:avLst>
            <a:gd name="adj1" fmla="val 5597"/>
            <a:gd name="adj2" fmla="val 5970"/>
            <a:gd name="adj3" fmla="val 93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390525</xdr:colOff>
      <xdr:row>19</xdr:row>
      <xdr:rowOff>225136</xdr:rowOff>
    </xdr:from>
    <xdr:to>
      <xdr:col>12</xdr:col>
      <xdr:colOff>342900</xdr:colOff>
      <xdr:row>24</xdr:row>
      <xdr:rowOff>121227</xdr:rowOff>
    </xdr:to>
    <xdr:sp macro="" textlink="">
      <xdr:nvSpPr>
        <xdr:cNvPr id="10" name="正方形/長方形 9"/>
        <xdr:cNvSpPr/>
      </xdr:nvSpPr>
      <xdr:spPr>
        <a:xfrm>
          <a:off x="4295775" y="7042315"/>
          <a:ext cx="11464018" cy="1610591"/>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408214</xdr:colOff>
      <xdr:row>9</xdr:row>
      <xdr:rowOff>1</xdr:rowOff>
    </xdr:from>
    <xdr:to>
      <xdr:col>12</xdr:col>
      <xdr:colOff>190500</xdr:colOff>
      <xdr:row>9</xdr:row>
      <xdr:rowOff>312965</xdr:rowOff>
    </xdr:to>
    <xdr:sp macro="" textlink="">
      <xdr:nvSpPr>
        <xdr:cNvPr id="11" name="テキスト ボックス 10"/>
        <xdr:cNvSpPr txBox="1"/>
      </xdr:nvSpPr>
      <xdr:spPr>
        <a:xfrm>
          <a:off x="14228989" y="3086101"/>
          <a:ext cx="1353911" cy="312964"/>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kumimoji="1" lang="ja-JP" altLang="en-US" sz="1800"/>
            <a:t>入院</a:t>
          </a:r>
        </a:p>
      </xdr:txBody>
    </xdr:sp>
    <xdr:clientData/>
  </xdr:twoCellAnchor>
  <xdr:twoCellAnchor>
    <xdr:from>
      <xdr:col>10</xdr:col>
      <xdr:colOff>884464</xdr:colOff>
      <xdr:row>19</xdr:row>
      <xdr:rowOff>655864</xdr:rowOff>
    </xdr:from>
    <xdr:to>
      <xdr:col>12</xdr:col>
      <xdr:colOff>125186</xdr:colOff>
      <xdr:row>20</xdr:row>
      <xdr:rowOff>312963</xdr:rowOff>
    </xdr:to>
    <xdr:sp macro="" textlink="">
      <xdr:nvSpPr>
        <xdr:cNvPr id="12" name="テキスト ボックス 11"/>
        <xdr:cNvSpPr txBox="1"/>
      </xdr:nvSpPr>
      <xdr:spPr>
        <a:xfrm>
          <a:off x="13133614" y="8571139"/>
          <a:ext cx="2383972" cy="314324"/>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kumimoji="1" lang="ja-JP" altLang="en-US" sz="1800"/>
            <a:t>宿泊・自宅療養</a:t>
          </a:r>
        </a:p>
      </xdr:txBody>
    </xdr:sp>
    <xdr:clientData/>
  </xdr:twoCellAnchor>
  <xdr:twoCellAnchor>
    <xdr:from>
      <xdr:col>2</xdr:col>
      <xdr:colOff>1428750</xdr:colOff>
      <xdr:row>16</xdr:row>
      <xdr:rowOff>136073</xdr:rowOff>
    </xdr:from>
    <xdr:to>
      <xdr:col>3</xdr:col>
      <xdr:colOff>653142</xdr:colOff>
      <xdr:row>17</xdr:row>
      <xdr:rowOff>136072</xdr:rowOff>
    </xdr:to>
    <xdr:sp macro="" textlink="">
      <xdr:nvSpPr>
        <xdr:cNvPr id="13" name="テキスト ボックス 12"/>
        <xdr:cNvSpPr txBox="1"/>
      </xdr:nvSpPr>
      <xdr:spPr>
        <a:xfrm>
          <a:off x="3762375" y="5803448"/>
          <a:ext cx="796017"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a:t>
          </a:r>
        </a:p>
      </xdr:txBody>
    </xdr:sp>
    <xdr:clientData/>
  </xdr:twoCellAnchor>
  <xdr:twoCellAnchor>
    <xdr:from>
      <xdr:col>5</xdr:col>
      <xdr:colOff>1540328</xdr:colOff>
      <xdr:row>16</xdr:row>
      <xdr:rowOff>152401</xdr:rowOff>
    </xdr:from>
    <xdr:to>
      <xdr:col>7</xdr:col>
      <xdr:colOff>84364</xdr:colOff>
      <xdr:row>17</xdr:row>
      <xdr:rowOff>152400</xdr:rowOff>
    </xdr:to>
    <xdr:sp macro="" textlink="">
      <xdr:nvSpPr>
        <xdr:cNvPr id="14" name="テキスト ボックス 13"/>
        <xdr:cNvSpPr txBox="1"/>
      </xdr:nvSpPr>
      <xdr:spPr>
        <a:xfrm>
          <a:off x="7703003" y="5819776"/>
          <a:ext cx="801461"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a:t>
          </a:r>
        </a:p>
      </xdr:txBody>
    </xdr:sp>
    <xdr:clientData/>
  </xdr:twoCellAnchor>
  <xdr:twoCellAnchor>
    <xdr:from>
      <xdr:col>7</xdr:col>
      <xdr:colOff>1510394</xdr:colOff>
      <xdr:row>13</xdr:row>
      <xdr:rowOff>81643</xdr:rowOff>
    </xdr:from>
    <xdr:to>
      <xdr:col>8</xdr:col>
      <xdr:colOff>734786</xdr:colOff>
      <xdr:row>13</xdr:row>
      <xdr:rowOff>421821</xdr:rowOff>
    </xdr:to>
    <xdr:sp macro="" textlink="">
      <xdr:nvSpPr>
        <xdr:cNvPr id="15" name="テキスト ボックス 14"/>
        <xdr:cNvSpPr txBox="1"/>
      </xdr:nvSpPr>
      <xdr:spPr>
        <a:xfrm>
          <a:off x="9930494" y="4539343"/>
          <a:ext cx="796017"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a:t>
          </a:r>
        </a:p>
      </xdr:txBody>
    </xdr:sp>
    <xdr:clientData/>
  </xdr:twoCellAnchor>
  <xdr:twoCellAnchor>
    <xdr:from>
      <xdr:col>8</xdr:col>
      <xdr:colOff>1526723</xdr:colOff>
      <xdr:row>16</xdr:row>
      <xdr:rowOff>97971</xdr:rowOff>
    </xdr:from>
    <xdr:to>
      <xdr:col>10</xdr:col>
      <xdr:colOff>70758</xdr:colOff>
      <xdr:row>17</xdr:row>
      <xdr:rowOff>97970</xdr:rowOff>
    </xdr:to>
    <xdr:sp macro="" textlink="">
      <xdr:nvSpPr>
        <xdr:cNvPr id="16" name="テキスト ボックス 15"/>
        <xdr:cNvSpPr txBox="1"/>
      </xdr:nvSpPr>
      <xdr:spPr>
        <a:xfrm>
          <a:off x="11518448" y="5765346"/>
          <a:ext cx="801460"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（Ｄ）</a:t>
          </a:r>
        </a:p>
      </xdr:txBody>
    </xdr:sp>
    <xdr:clientData/>
  </xdr:twoCellAnchor>
  <xdr:twoCellAnchor>
    <xdr:from>
      <xdr:col>5</xdr:col>
      <xdr:colOff>1510393</xdr:colOff>
      <xdr:row>22</xdr:row>
      <xdr:rowOff>122464</xdr:rowOff>
    </xdr:from>
    <xdr:to>
      <xdr:col>7</xdr:col>
      <xdr:colOff>54429</xdr:colOff>
      <xdr:row>23</xdr:row>
      <xdr:rowOff>122463</xdr:rowOff>
    </xdr:to>
    <xdr:sp macro="" textlink="">
      <xdr:nvSpPr>
        <xdr:cNvPr id="17" name="テキスト ボックス 16"/>
        <xdr:cNvSpPr txBox="1"/>
      </xdr:nvSpPr>
      <xdr:spPr>
        <a:xfrm>
          <a:off x="7673068" y="9380764"/>
          <a:ext cx="801461"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（Ｅ）</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145676</xdr:colOff>
      <xdr:row>1</xdr:row>
      <xdr:rowOff>123265</xdr:rowOff>
    </xdr:from>
    <xdr:to>
      <xdr:col>14</xdr:col>
      <xdr:colOff>428250</xdr:colOff>
      <xdr:row>32</xdr:row>
      <xdr:rowOff>125645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6" y="2711824"/>
          <a:ext cx="9852398" cy="729740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9304587" cy="6077107"/>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0.53341</cdr:x>
      <cdr:y>0.32854</cdr:y>
    </cdr:from>
    <cdr:to>
      <cdr:x>0.61947</cdr:x>
      <cdr:y>0.39521</cdr:y>
    </cdr:to>
    <cdr:sp macro="" textlink="②モニタリング!$I$12">
      <cdr:nvSpPr>
        <cdr:cNvPr id="2" name="テキスト ボックス 1"/>
        <cdr:cNvSpPr txBox="1"/>
      </cdr:nvSpPr>
      <cdr:spPr>
        <a:xfrm xmlns:a="http://schemas.openxmlformats.org/drawingml/2006/main">
          <a:off x="4959104" y="1995285"/>
          <a:ext cx="800104" cy="404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E1D8BC7-9A50-43A2-B716-AA41ABBD7008}" type="TxLink">
            <a:rPr lang="en-US" altLang="en-US" sz="1400" b="0" i="0" u="none" strike="noStrike">
              <a:solidFill>
                <a:srgbClr val="000000"/>
              </a:solidFill>
              <a:latin typeface="游ゴシック"/>
              <a:ea typeface="游ゴシック"/>
            </a:rPr>
            <a:pPr/>
            <a:t>4572</a:t>
          </a:fld>
          <a:endParaRPr lang="ja-JP" altLang="en-US" sz="1400"/>
        </a:p>
      </cdr:txBody>
    </cdr:sp>
  </cdr:relSizeAnchor>
  <cdr:relSizeAnchor xmlns:cdr="http://schemas.openxmlformats.org/drawingml/2006/chartDrawing">
    <cdr:from>
      <cdr:x>0.58353</cdr:x>
      <cdr:y>0.33356</cdr:y>
    </cdr:from>
    <cdr:to>
      <cdr:x>0.65432</cdr:x>
      <cdr:y>0.38356</cdr:y>
    </cdr:to>
    <cdr:sp macro="" textlink="">
      <cdr:nvSpPr>
        <cdr:cNvPr id="4" name="テキスト ボックス 1"/>
        <cdr:cNvSpPr txBox="1"/>
      </cdr:nvSpPr>
      <cdr:spPr>
        <a:xfrm xmlns:a="http://schemas.openxmlformats.org/drawingml/2006/main">
          <a:off x="5429506" y="2027080"/>
          <a:ext cx="658671" cy="30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人</a:t>
          </a:r>
          <a:r>
            <a:rPr lang="en-US" altLang="ja-JP">
              <a:effectLst/>
            </a:rPr>
            <a:t>/</a:t>
          </a:r>
          <a:r>
            <a:rPr lang="ja-JP" altLang="en-US">
              <a:effectLst/>
            </a:rPr>
            <a:t>日</a:t>
          </a:r>
          <a:endParaRPr lang="ja-JP" altLang="ja-JP">
            <a:effectLst/>
          </a:endParaRPr>
        </a:p>
        <a:p xmlns:a="http://schemas.openxmlformats.org/drawingml/2006/main">
          <a:endParaRPr lang="ja-JP" altLang="en-US" sz="1100"/>
        </a:p>
      </cdr:txBody>
    </cdr:sp>
  </cdr:relSizeAnchor>
  <cdr:relSizeAnchor xmlns:cdr="http://schemas.openxmlformats.org/drawingml/2006/chartDrawing">
    <cdr:from>
      <cdr:x>0.37732</cdr:x>
      <cdr:y>0.22488</cdr:y>
    </cdr:from>
    <cdr:to>
      <cdr:x>0.71617</cdr:x>
      <cdr:y>0.28988</cdr:y>
    </cdr:to>
    <cdr:sp macro="" textlink="">
      <cdr:nvSpPr>
        <cdr:cNvPr id="5" name="テキスト ボックス 4"/>
        <cdr:cNvSpPr txBox="1"/>
      </cdr:nvSpPr>
      <cdr:spPr>
        <a:xfrm xmlns:a="http://schemas.openxmlformats.org/drawingml/2006/main">
          <a:off x="3510824" y="1366592"/>
          <a:ext cx="3152860" cy="3950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t>１日当たり最大の新規感染者数（限界値）</a:t>
          </a:r>
        </a:p>
      </cdr:txBody>
    </cdr:sp>
  </cdr:relSizeAnchor>
  <cdr:relSizeAnchor xmlns:cdr="http://schemas.openxmlformats.org/drawingml/2006/chartDrawing">
    <cdr:from>
      <cdr:x>0.15869</cdr:x>
      <cdr:y>0.70876</cdr:y>
    </cdr:from>
    <cdr:to>
      <cdr:x>0.36981</cdr:x>
      <cdr:y>0.7871</cdr:y>
    </cdr:to>
    <cdr:sp macro="" textlink="">
      <cdr:nvSpPr>
        <cdr:cNvPr id="6" name="テキスト ボックス 5"/>
        <cdr:cNvSpPr txBox="1"/>
      </cdr:nvSpPr>
      <cdr:spPr>
        <a:xfrm xmlns:a="http://schemas.openxmlformats.org/drawingml/2006/main">
          <a:off x="1477101" y="4304559"/>
          <a:ext cx="1965102" cy="4757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t>直近２週間の日次増加率</a:t>
          </a:r>
        </a:p>
      </cdr:txBody>
    </cdr:sp>
  </cdr:relSizeAnchor>
  <cdr:relSizeAnchor xmlns:cdr="http://schemas.openxmlformats.org/drawingml/2006/chartDrawing">
    <cdr:from>
      <cdr:x>0.19849</cdr:x>
      <cdr:y>0.74105</cdr:y>
    </cdr:from>
    <cdr:to>
      <cdr:x>0.31614</cdr:x>
      <cdr:y>0.79605</cdr:y>
    </cdr:to>
    <cdr:sp macro="" textlink="②モニタリング!$E$33">
      <cdr:nvSpPr>
        <cdr:cNvPr id="7" name="テキスト ボックス 6"/>
        <cdr:cNvSpPr txBox="1"/>
      </cdr:nvSpPr>
      <cdr:spPr>
        <a:xfrm xmlns:a="http://schemas.openxmlformats.org/drawingml/2006/main">
          <a:off x="1845396" y="4500521"/>
          <a:ext cx="1093798" cy="334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BBEA043-4308-4DDF-B58E-8747E8AF9FEC}" type="TxLink">
            <a:rPr lang="en-US" altLang="en-US" sz="1200" b="0" i="0" u="none" strike="noStrike">
              <a:solidFill>
                <a:srgbClr val="000000"/>
              </a:solidFill>
              <a:latin typeface="游ゴシック"/>
              <a:ea typeface="游ゴシック"/>
            </a:rPr>
            <a:pPr/>
            <a:t>1.9%</a:t>
          </a:fld>
          <a:endParaRPr lang="ja-JP" altLang="en-US" sz="1200"/>
        </a:p>
      </cdr:txBody>
    </cdr:sp>
  </cdr:relSizeAnchor>
  <cdr:relSizeAnchor xmlns:cdr="http://schemas.openxmlformats.org/drawingml/2006/chartDrawing">
    <cdr:from>
      <cdr:x>0.35621</cdr:x>
      <cdr:y>0.0765</cdr:y>
    </cdr:from>
    <cdr:to>
      <cdr:x>0.3573</cdr:x>
      <cdr:y>0.91317</cdr:y>
    </cdr:to>
    <cdr:cxnSp macro="">
      <cdr:nvCxnSpPr>
        <cdr:cNvPr id="9" name="直線コネクタ 8"/>
        <cdr:cNvCxnSpPr/>
      </cdr:nvCxnSpPr>
      <cdr:spPr>
        <a:xfrm xmlns:a="http://schemas.openxmlformats.org/drawingml/2006/main">
          <a:off x="3314387" y="464914"/>
          <a:ext cx="10142" cy="5084533"/>
        </a:xfrm>
        <a:prstGeom xmlns:a="http://schemas.openxmlformats.org/drawingml/2006/main" prst="line">
          <a:avLst/>
        </a:prstGeom>
        <a:ln xmlns:a="http://schemas.openxmlformats.org/drawingml/2006/main">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0.59729</cdr:x>
      <cdr:y>0.9171</cdr:y>
    </cdr:from>
    <cdr:to>
      <cdr:x>0.70389</cdr:x>
      <cdr:y>0.96891</cdr:y>
    </cdr:to>
    <cdr:sp macro="" textlink="">
      <cdr:nvSpPr>
        <cdr:cNvPr id="3" name="正方形/長方形 2"/>
        <cdr:cNvSpPr/>
      </cdr:nvSpPr>
      <cdr:spPr>
        <a:xfrm xmlns:a="http://schemas.openxmlformats.org/drawingml/2006/main">
          <a:off x="5557562" y="5573306"/>
          <a:ext cx="991860" cy="314876"/>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0.62944</cdr:x>
      <cdr:y>0.96632</cdr:y>
    </cdr:from>
    <cdr:to>
      <cdr:x>0.7022</cdr:x>
      <cdr:y>1</cdr:y>
    </cdr:to>
    <cdr:sp macro="" textlink="">
      <cdr:nvSpPr>
        <cdr:cNvPr id="8" name="正方形/長方形 7"/>
        <cdr:cNvSpPr/>
      </cdr:nvSpPr>
      <cdr:spPr>
        <a:xfrm xmlns:a="http://schemas.openxmlformats.org/drawingml/2006/main">
          <a:off x="5856695" y="5872438"/>
          <a:ext cx="676983" cy="20466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lIns="0" tIns="0" rIns="0" bIns="0"/>
        <a:lstStyle xmlns:a="http://schemas.openxmlformats.org/drawingml/2006/main"/>
        <a:p xmlns:a="http://schemas.openxmlformats.org/drawingml/2006/main">
          <a:r>
            <a:rPr lang="en-US" altLang="ja-JP" sz="900">
              <a:solidFill>
                <a:srgbClr val="FF0000"/>
              </a:solidFill>
            </a:rPr>
            <a:t>2</a:t>
          </a:r>
          <a:r>
            <a:rPr lang="ja-JP" altLang="en-US" sz="900">
              <a:solidFill>
                <a:srgbClr val="FF0000"/>
              </a:solidFill>
            </a:rPr>
            <a:t>週間後</a:t>
          </a:r>
          <a:endParaRPr lang="ja-JP" sz="900">
            <a:solidFill>
              <a:srgbClr val="FF0000"/>
            </a:solidFill>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4587" cy="6077107"/>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0.35711</cdr:x>
      <cdr:y>0.05781</cdr:y>
    </cdr:from>
    <cdr:to>
      <cdr:x>0.35819</cdr:x>
      <cdr:y>0.89336</cdr:y>
    </cdr:to>
    <cdr:cxnSp macro="">
      <cdr:nvCxnSpPr>
        <cdr:cNvPr id="2" name="直線コネクタ 1"/>
        <cdr:cNvCxnSpPr/>
      </cdr:nvCxnSpPr>
      <cdr:spPr>
        <a:xfrm xmlns:a="http://schemas.openxmlformats.org/drawingml/2006/main">
          <a:off x="3322780" y="351289"/>
          <a:ext cx="10049" cy="5077726"/>
        </a:xfrm>
        <a:prstGeom xmlns:a="http://schemas.openxmlformats.org/drawingml/2006/main" prst="line">
          <a:avLst/>
        </a:prstGeom>
        <a:ln xmlns:a="http://schemas.openxmlformats.org/drawingml/2006/main">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0.6555</cdr:x>
      <cdr:y>0.46618</cdr:y>
    </cdr:from>
    <cdr:to>
      <cdr:x>0.86002</cdr:x>
      <cdr:y>0.56493</cdr:y>
    </cdr:to>
    <cdr:sp macro="" textlink="">
      <cdr:nvSpPr>
        <cdr:cNvPr id="3" name="テキスト ボックス 1"/>
        <cdr:cNvSpPr txBox="1"/>
      </cdr:nvSpPr>
      <cdr:spPr>
        <a:xfrm xmlns:a="http://schemas.openxmlformats.org/drawingml/2006/main">
          <a:off x="6099582" y="2835030"/>
          <a:ext cx="1903046" cy="6004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solidFill>
                <a:srgbClr val="0070C0"/>
              </a:solidFill>
            </a:rPr>
            <a:t>直近１４日間の陽性者数</a:t>
          </a:r>
          <a:endParaRPr lang="en-US" altLang="ja-JP" sz="1100">
            <a:solidFill>
              <a:srgbClr val="0070C0"/>
            </a:solidFill>
          </a:endParaRPr>
        </a:p>
        <a:p xmlns:a="http://schemas.openxmlformats.org/drawingml/2006/main">
          <a:pPr algn="ctr"/>
          <a:r>
            <a:rPr lang="ja-JP" altLang="en-US" sz="1100">
              <a:solidFill>
                <a:srgbClr val="0070C0"/>
              </a:solidFill>
            </a:rPr>
            <a:t>から計算した推計入院者数</a:t>
          </a:r>
        </a:p>
      </cdr:txBody>
    </cdr:sp>
  </cdr:relSizeAnchor>
  <cdr:relSizeAnchor xmlns:cdr="http://schemas.openxmlformats.org/drawingml/2006/chartDrawing">
    <cdr:from>
      <cdr:x>0.36854</cdr:x>
      <cdr:y>0.38988</cdr:y>
    </cdr:from>
    <cdr:to>
      <cdr:x>0.57305</cdr:x>
      <cdr:y>0.48862</cdr:y>
    </cdr:to>
    <cdr:sp macro="" textlink="">
      <cdr:nvSpPr>
        <cdr:cNvPr id="4" name="テキスト ボックス 1"/>
        <cdr:cNvSpPr txBox="1"/>
      </cdr:nvSpPr>
      <cdr:spPr>
        <a:xfrm xmlns:a="http://schemas.openxmlformats.org/drawingml/2006/main">
          <a:off x="3429325" y="2370992"/>
          <a:ext cx="1903046" cy="6004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solidFill>
                <a:srgbClr val="FF0000"/>
              </a:solidFill>
            </a:rPr>
            <a:t>必要病床数</a:t>
          </a:r>
          <a:endParaRPr lang="en-US" altLang="ja-JP" sz="1100">
            <a:solidFill>
              <a:srgbClr val="FF0000"/>
            </a:solidFill>
          </a:endParaRPr>
        </a:p>
        <a:p xmlns:a="http://schemas.openxmlformats.org/drawingml/2006/main">
          <a:pPr algn="ctr"/>
          <a:r>
            <a:rPr lang="ja-JP" altLang="en-US" sz="1100">
              <a:solidFill>
                <a:srgbClr val="FF0000"/>
              </a:solidFill>
            </a:rPr>
            <a:t>＝入院者数</a:t>
          </a:r>
          <a:r>
            <a:rPr lang="en-US" altLang="ja-JP" sz="1100">
              <a:solidFill>
                <a:srgbClr val="FF0000"/>
              </a:solidFill>
            </a:rPr>
            <a:t>÷</a:t>
          </a:r>
          <a:r>
            <a:rPr lang="ja-JP" altLang="en-US" sz="1100">
              <a:solidFill>
                <a:srgbClr val="FF0000"/>
              </a:solidFill>
            </a:rPr>
            <a:t>稼働利用率</a:t>
          </a:r>
          <a:endParaRPr lang="en-US" altLang="ja-JP" sz="1100">
            <a:solidFill>
              <a:srgbClr val="FF0000"/>
            </a:solidFill>
          </a:endParaRPr>
        </a:p>
      </cdr:txBody>
    </cdr:sp>
  </cdr:relSizeAnchor>
  <cdr:relSizeAnchor xmlns:cdr="http://schemas.openxmlformats.org/drawingml/2006/chartDrawing">
    <cdr:from>
      <cdr:x>0.38429</cdr:x>
      <cdr:y>0.2295</cdr:y>
    </cdr:from>
    <cdr:to>
      <cdr:x>0.49781</cdr:x>
      <cdr:y>0.29441</cdr:y>
    </cdr:to>
    <cdr:sp macro="" textlink="">
      <cdr:nvSpPr>
        <cdr:cNvPr id="5" name="テキスト ボックス 1"/>
        <cdr:cNvSpPr txBox="1"/>
      </cdr:nvSpPr>
      <cdr:spPr>
        <a:xfrm xmlns:a="http://schemas.openxmlformats.org/drawingml/2006/main">
          <a:off x="3575660" y="1394711"/>
          <a:ext cx="1056256" cy="3944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t>確保病床数</a:t>
          </a:r>
        </a:p>
      </cdr:txBody>
    </cdr:sp>
  </cdr:relSizeAnchor>
  <cdr:relSizeAnchor xmlns:cdr="http://schemas.openxmlformats.org/drawingml/2006/chartDrawing">
    <cdr:from>
      <cdr:x>0.60745</cdr:x>
      <cdr:y>0.91062</cdr:y>
    </cdr:from>
    <cdr:to>
      <cdr:x>0.7022</cdr:x>
      <cdr:y>0.95984</cdr:y>
    </cdr:to>
    <cdr:sp macro="" textlink="">
      <cdr:nvSpPr>
        <cdr:cNvPr id="6" name="正方形/長方形 5"/>
        <cdr:cNvSpPr/>
      </cdr:nvSpPr>
      <cdr:spPr>
        <a:xfrm xmlns:a="http://schemas.openxmlformats.org/drawingml/2006/main">
          <a:off x="5652025" y="5533946"/>
          <a:ext cx="881653" cy="299133"/>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0.62437</cdr:x>
      <cdr:y>0.9443</cdr:y>
    </cdr:from>
    <cdr:to>
      <cdr:x>0.7132</cdr:x>
      <cdr:y>0.99482</cdr:y>
    </cdr:to>
    <cdr:sp macro="" textlink="">
      <cdr:nvSpPr>
        <cdr:cNvPr id="7" name="正方形/長方形 6"/>
        <cdr:cNvSpPr/>
      </cdr:nvSpPr>
      <cdr:spPr>
        <a:xfrm xmlns:a="http://schemas.openxmlformats.org/drawingml/2006/main">
          <a:off x="5809463" y="5738616"/>
          <a:ext cx="826549" cy="30700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ltLang="ja-JP">
              <a:solidFill>
                <a:srgbClr val="FF0000"/>
              </a:solidFill>
            </a:rPr>
            <a:t>2</a:t>
          </a:r>
          <a:r>
            <a:rPr lang="ja-JP" altLang="en-US">
              <a:solidFill>
                <a:srgbClr val="FF0000"/>
              </a:solidFill>
            </a:rPr>
            <a:t>週間後</a:t>
          </a:r>
          <a:endParaRPr lang="ja-JP">
            <a:solidFill>
              <a:srgbClr val="FF0000"/>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3</xdr:col>
      <xdr:colOff>381000</xdr:colOff>
      <xdr:row>10</xdr:row>
      <xdr:rowOff>174625</xdr:rowOff>
    </xdr:from>
    <xdr:to>
      <xdr:col>12</xdr:col>
      <xdr:colOff>340179</xdr:colOff>
      <xdr:row>25</xdr:row>
      <xdr:rowOff>121227</xdr:rowOff>
    </xdr:to>
    <xdr:sp macro="" textlink="">
      <xdr:nvSpPr>
        <xdr:cNvPr id="2" name="正方形/長方形 1"/>
        <xdr:cNvSpPr/>
      </xdr:nvSpPr>
      <xdr:spPr>
        <a:xfrm>
          <a:off x="4286250" y="2917825"/>
          <a:ext cx="11446329" cy="5556827"/>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22412</xdr:colOff>
      <xdr:row>17</xdr:row>
      <xdr:rowOff>179294</xdr:rowOff>
    </xdr:from>
    <xdr:to>
      <xdr:col>3</xdr:col>
      <xdr:colOff>672353</xdr:colOff>
      <xdr:row>18</xdr:row>
      <xdr:rowOff>156882</xdr:rowOff>
    </xdr:to>
    <xdr:sp macro="" textlink="">
      <xdr:nvSpPr>
        <xdr:cNvPr id="3" name="右矢印 2"/>
        <xdr:cNvSpPr/>
      </xdr:nvSpPr>
      <xdr:spPr>
        <a:xfrm>
          <a:off x="3927662" y="5427569"/>
          <a:ext cx="649941" cy="3966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p>
      </xdr:txBody>
    </xdr:sp>
    <xdr:clientData/>
  </xdr:twoCellAnchor>
  <xdr:twoCellAnchor>
    <xdr:from>
      <xdr:col>6</xdr:col>
      <xdr:colOff>6724</xdr:colOff>
      <xdr:row>17</xdr:row>
      <xdr:rowOff>186017</xdr:rowOff>
    </xdr:from>
    <xdr:to>
      <xdr:col>7</xdr:col>
      <xdr:colOff>0</xdr:colOff>
      <xdr:row>18</xdr:row>
      <xdr:rowOff>204107</xdr:rowOff>
    </xdr:to>
    <xdr:sp macro="" textlink="">
      <xdr:nvSpPr>
        <xdr:cNvPr id="4" name="右矢印 3"/>
        <xdr:cNvSpPr/>
      </xdr:nvSpPr>
      <xdr:spPr>
        <a:xfrm>
          <a:off x="7741024" y="5434292"/>
          <a:ext cx="679076" cy="4371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13447</xdr:colOff>
      <xdr:row>17</xdr:row>
      <xdr:rowOff>181535</xdr:rowOff>
    </xdr:from>
    <xdr:to>
      <xdr:col>10</xdr:col>
      <xdr:colOff>0</xdr:colOff>
      <xdr:row>18</xdr:row>
      <xdr:rowOff>159123</xdr:rowOff>
    </xdr:to>
    <xdr:sp macro="" textlink="">
      <xdr:nvSpPr>
        <xdr:cNvPr id="5" name="右矢印 4"/>
        <xdr:cNvSpPr/>
      </xdr:nvSpPr>
      <xdr:spPr>
        <a:xfrm>
          <a:off x="11576797" y="5429810"/>
          <a:ext cx="672353" cy="3966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1354584</xdr:colOff>
      <xdr:row>15</xdr:row>
      <xdr:rowOff>17317</xdr:rowOff>
    </xdr:from>
    <xdr:to>
      <xdr:col>8</xdr:col>
      <xdr:colOff>155862</xdr:colOff>
      <xdr:row>15</xdr:row>
      <xdr:rowOff>415635</xdr:rowOff>
    </xdr:to>
    <xdr:sp macro="" textlink="">
      <xdr:nvSpPr>
        <xdr:cNvPr id="6" name="右矢印 5"/>
        <xdr:cNvSpPr/>
      </xdr:nvSpPr>
      <xdr:spPr>
        <a:xfrm rot="5400000" flipH="1">
          <a:off x="9761977" y="4487724"/>
          <a:ext cx="398318" cy="3729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400231</xdr:colOff>
      <xdr:row>20</xdr:row>
      <xdr:rowOff>37074</xdr:rowOff>
    </xdr:from>
    <xdr:to>
      <xdr:col>10</xdr:col>
      <xdr:colOff>0</xdr:colOff>
      <xdr:row>24</xdr:row>
      <xdr:rowOff>87263</xdr:rowOff>
    </xdr:to>
    <xdr:sp macro="" textlink="">
      <xdr:nvSpPr>
        <xdr:cNvPr id="7" name="右矢印 6"/>
        <xdr:cNvSpPr/>
      </xdr:nvSpPr>
      <xdr:spPr>
        <a:xfrm rot="7727310">
          <a:off x="11328796" y="7177434"/>
          <a:ext cx="1555139" cy="285569"/>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1555378</xdr:colOff>
      <xdr:row>27</xdr:row>
      <xdr:rowOff>168087</xdr:rowOff>
    </xdr:from>
    <xdr:to>
      <xdr:col>7</xdr:col>
      <xdr:colOff>0</xdr:colOff>
      <xdr:row>28</xdr:row>
      <xdr:rowOff>186177</xdr:rowOff>
    </xdr:to>
    <xdr:sp macro="" textlink="">
      <xdr:nvSpPr>
        <xdr:cNvPr id="8" name="右矢印 7"/>
        <xdr:cNvSpPr/>
      </xdr:nvSpPr>
      <xdr:spPr>
        <a:xfrm>
          <a:off x="7718053" y="9350187"/>
          <a:ext cx="702047" cy="36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874058</xdr:colOff>
      <xdr:row>20</xdr:row>
      <xdr:rowOff>0</xdr:rowOff>
    </xdr:from>
    <xdr:to>
      <xdr:col>3</xdr:col>
      <xdr:colOff>661146</xdr:colOff>
      <xdr:row>28</xdr:row>
      <xdr:rowOff>179298</xdr:rowOff>
    </xdr:to>
    <xdr:sp macro="" textlink="">
      <xdr:nvSpPr>
        <xdr:cNvPr id="9" name="屈折矢印 8"/>
        <xdr:cNvSpPr/>
      </xdr:nvSpPr>
      <xdr:spPr>
        <a:xfrm rot="5400000">
          <a:off x="1463765" y="6601668"/>
          <a:ext cx="3198723" cy="3006538"/>
        </a:xfrm>
        <a:prstGeom prst="bentUpArrow">
          <a:avLst>
            <a:gd name="adj1" fmla="val 5597"/>
            <a:gd name="adj2" fmla="val 5970"/>
            <a:gd name="adj3" fmla="val 93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390525</xdr:colOff>
      <xdr:row>25</xdr:row>
      <xdr:rowOff>225136</xdr:rowOff>
    </xdr:from>
    <xdr:to>
      <xdr:col>12</xdr:col>
      <xdr:colOff>342900</xdr:colOff>
      <xdr:row>30</xdr:row>
      <xdr:rowOff>121227</xdr:rowOff>
    </xdr:to>
    <xdr:sp macro="" textlink="">
      <xdr:nvSpPr>
        <xdr:cNvPr id="10" name="正方形/長方形 9"/>
        <xdr:cNvSpPr/>
      </xdr:nvSpPr>
      <xdr:spPr>
        <a:xfrm>
          <a:off x="4295775" y="8578561"/>
          <a:ext cx="11439525" cy="1753466"/>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408214</xdr:colOff>
      <xdr:row>11</xdr:row>
      <xdr:rowOff>1</xdr:rowOff>
    </xdr:from>
    <xdr:to>
      <xdr:col>12</xdr:col>
      <xdr:colOff>190500</xdr:colOff>
      <xdr:row>11</xdr:row>
      <xdr:rowOff>312965</xdr:rowOff>
    </xdr:to>
    <xdr:sp macro="" textlink="">
      <xdr:nvSpPr>
        <xdr:cNvPr id="11" name="テキスト ボックス 10"/>
        <xdr:cNvSpPr txBox="1"/>
      </xdr:nvSpPr>
      <xdr:spPr>
        <a:xfrm>
          <a:off x="14228989" y="3086101"/>
          <a:ext cx="1353911" cy="312964"/>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kumimoji="1" lang="ja-JP" altLang="en-US" sz="1800"/>
            <a:t>入院</a:t>
          </a:r>
        </a:p>
      </xdr:txBody>
    </xdr:sp>
    <xdr:clientData/>
  </xdr:twoCellAnchor>
  <xdr:twoCellAnchor>
    <xdr:from>
      <xdr:col>10</xdr:col>
      <xdr:colOff>884464</xdr:colOff>
      <xdr:row>25</xdr:row>
      <xdr:rowOff>351064</xdr:rowOff>
    </xdr:from>
    <xdr:to>
      <xdr:col>12</xdr:col>
      <xdr:colOff>125186</xdr:colOff>
      <xdr:row>26</xdr:row>
      <xdr:rowOff>312963</xdr:rowOff>
    </xdr:to>
    <xdr:sp macro="" textlink="">
      <xdr:nvSpPr>
        <xdr:cNvPr id="12" name="テキスト ボックス 11"/>
        <xdr:cNvSpPr txBox="1"/>
      </xdr:nvSpPr>
      <xdr:spPr>
        <a:xfrm>
          <a:off x="13144500" y="9345385"/>
          <a:ext cx="2397579" cy="315685"/>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ctr"/>
        <a:lstStyle/>
        <a:p>
          <a:pPr algn="ctr"/>
          <a:r>
            <a:rPr kumimoji="1" lang="ja-JP" altLang="en-US" sz="1800"/>
            <a:t>宿泊・自宅療養</a:t>
          </a:r>
        </a:p>
      </xdr:txBody>
    </xdr:sp>
    <xdr:clientData/>
  </xdr:twoCellAnchor>
  <xdr:twoCellAnchor>
    <xdr:from>
      <xdr:col>2</xdr:col>
      <xdr:colOff>1428750</xdr:colOff>
      <xdr:row>18</xdr:row>
      <xdr:rowOff>136073</xdr:rowOff>
    </xdr:from>
    <xdr:to>
      <xdr:col>3</xdr:col>
      <xdr:colOff>653142</xdr:colOff>
      <xdr:row>19</xdr:row>
      <xdr:rowOff>136072</xdr:rowOff>
    </xdr:to>
    <xdr:sp macro="" textlink="">
      <xdr:nvSpPr>
        <xdr:cNvPr id="13" name="テキスト ボックス 12"/>
        <xdr:cNvSpPr txBox="1"/>
      </xdr:nvSpPr>
      <xdr:spPr>
        <a:xfrm>
          <a:off x="3762375" y="5803448"/>
          <a:ext cx="796017"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a:t>
          </a:r>
        </a:p>
      </xdr:txBody>
    </xdr:sp>
    <xdr:clientData/>
  </xdr:twoCellAnchor>
  <xdr:twoCellAnchor>
    <xdr:from>
      <xdr:col>5</xdr:col>
      <xdr:colOff>1540328</xdr:colOff>
      <xdr:row>18</xdr:row>
      <xdr:rowOff>152401</xdr:rowOff>
    </xdr:from>
    <xdr:to>
      <xdr:col>7</xdr:col>
      <xdr:colOff>84364</xdr:colOff>
      <xdr:row>19</xdr:row>
      <xdr:rowOff>152400</xdr:rowOff>
    </xdr:to>
    <xdr:sp macro="" textlink="">
      <xdr:nvSpPr>
        <xdr:cNvPr id="14" name="テキスト ボックス 13"/>
        <xdr:cNvSpPr txBox="1"/>
      </xdr:nvSpPr>
      <xdr:spPr>
        <a:xfrm>
          <a:off x="7703003" y="5819776"/>
          <a:ext cx="801461"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a:t>
          </a:r>
        </a:p>
      </xdr:txBody>
    </xdr:sp>
    <xdr:clientData/>
  </xdr:twoCellAnchor>
  <xdr:twoCellAnchor>
    <xdr:from>
      <xdr:col>7</xdr:col>
      <xdr:colOff>1510394</xdr:colOff>
      <xdr:row>15</xdr:row>
      <xdr:rowOff>81643</xdr:rowOff>
    </xdr:from>
    <xdr:to>
      <xdr:col>8</xdr:col>
      <xdr:colOff>734786</xdr:colOff>
      <xdr:row>15</xdr:row>
      <xdr:rowOff>421821</xdr:rowOff>
    </xdr:to>
    <xdr:sp macro="" textlink="">
      <xdr:nvSpPr>
        <xdr:cNvPr id="15" name="テキスト ボックス 14"/>
        <xdr:cNvSpPr txBox="1"/>
      </xdr:nvSpPr>
      <xdr:spPr>
        <a:xfrm>
          <a:off x="9930494" y="4539343"/>
          <a:ext cx="796017"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a:t>
          </a:r>
        </a:p>
      </xdr:txBody>
    </xdr:sp>
    <xdr:clientData/>
  </xdr:twoCellAnchor>
  <xdr:twoCellAnchor>
    <xdr:from>
      <xdr:col>8</xdr:col>
      <xdr:colOff>1526723</xdr:colOff>
      <xdr:row>18</xdr:row>
      <xdr:rowOff>97971</xdr:rowOff>
    </xdr:from>
    <xdr:to>
      <xdr:col>10</xdr:col>
      <xdr:colOff>70758</xdr:colOff>
      <xdr:row>19</xdr:row>
      <xdr:rowOff>97970</xdr:rowOff>
    </xdr:to>
    <xdr:sp macro="" textlink="">
      <xdr:nvSpPr>
        <xdr:cNvPr id="16" name="テキスト ボックス 15"/>
        <xdr:cNvSpPr txBox="1"/>
      </xdr:nvSpPr>
      <xdr:spPr>
        <a:xfrm>
          <a:off x="11518448" y="5765346"/>
          <a:ext cx="801460"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（Ｄ）</a:t>
          </a:r>
        </a:p>
      </xdr:txBody>
    </xdr:sp>
    <xdr:clientData/>
  </xdr:twoCellAnchor>
  <xdr:twoCellAnchor>
    <xdr:from>
      <xdr:col>5</xdr:col>
      <xdr:colOff>1510393</xdr:colOff>
      <xdr:row>28</xdr:row>
      <xdr:rowOff>122464</xdr:rowOff>
    </xdr:from>
    <xdr:to>
      <xdr:col>7</xdr:col>
      <xdr:colOff>54429</xdr:colOff>
      <xdr:row>29</xdr:row>
      <xdr:rowOff>122463</xdr:rowOff>
    </xdr:to>
    <xdr:sp macro="" textlink="">
      <xdr:nvSpPr>
        <xdr:cNvPr id="17" name="テキスト ボックス 16"/>
        <xdr:cNvSpPr txBox="1"/>
      </xdr:nvSpPr>
      <xdr:spPr>
        <a:xfrm>
          <a:off x="7673068" y="9647464"/>
          <a:ext cx="801461"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（Ｅ）</a:t>
          </a:r>
        </a:p>
      </xdr:txBody>
    </xdr:sp>
    <xdr:clientData/>
  </xdr:twoCellAnchor>
  <xdr:twoCellAnchor>
    <xdr:from>
      <xdr:col>5</xdr:col>
      <xdr:colOff>1102179</xdr:colOff>
      <xdr:row>0</xdr:row>
      <xdr:rowOff>204108</xdr:rowOff>
    </xdr:from>
    <xdr:to>
      <xdr:col>13</xdr:col>
      <xdr:colOff>340179</xdr:colOff>
      <xdr:row>7</xdr:row>
      <xdr:rowOff>136072</xdr:rowOff>
    </xdr:to>
    <xdr:sp macro="" textlink="">
      <xdr:nvSpPr>
        <xdr:cNvPr id="18" name="角丸四角形吹き出し 17"/>
        <xdr:cNvSpPr/>
      </xdr:nvSpPr>
      <xdr:spPr>
        <a:xfrm>
          <a:off x="7266215" y="204108"/>
          <a:ext cx="9171214" cy="2313214"/>
        </a:xfrm>
        <a:prstGeom prst="wedgeRoundRectCallout">
          <a:avLst>
            <a:gd name="adj1" fmla="val -86481"/>
            <a:gd name="adj2" fmla="val 59919"/>
            <a:gd name="adj3" fmla="val 16667"/>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400">
              <a:latin typeface="Meiryo UI" panose="020B0604030504040204" pitchFamily="50" charset="-128"/>
              <a:ea typeface="Meiryo UI" panose="020B0604030504040204" pitchFamily="50" charset="-128"/>
            </a:rPr>
            <a:t>②新規陽性者の</a:t>
          </a:r>
          <a:r>
            <a:rPr kumimoji="1" lang="en-US" altLang="ja-JP" sz="1400">
              <a:latin typeface="Meiryo UI" panose="020B0604030504040204" pitchFamily="50" charset="-128"/>
              <a:ea typeface="Meiryo UI" panose="020B0604030504040204" pitchFamily="50" charset="-128"/>
            </a:rPr>
            <a:t>60</a:t>
          </a:r>
          <a:r>
            <a:rPr kumimoji="1" lang="ja-JP" altLang="en-US" sz="1400">
              <a:latin typeface="Meiryo UI" panose="020B0604030504040204" pitchFamily="50" charset="-128"/>
              <a:ea typeface="Meiryo UI" panose="020B0604030504040204" pitchFamily="50" charset="-128"/>
            </a:rPr>
            <a:t>歳以上割合と、新規陽性者の日次増加率を各地域の過去の実績を踏まえて記入。</a:t>
          </a:r>
          <a:endParaRPr kumimoji="1" lang="en-US" altLang="ja-JP" sz="1400">
            <a:latin typeface="Meiryo UI" panose="020B0604030504040204" pitchFamily="50" charset="-128"/>
            <a:ea typeface="Meiryo UI" panose="020B0604030504040204" pitchFamily="50" charset="-128"/>
          </a:endParaRPr>
        </a:p>
        <a:p>
          <a:pPr algn="l"/>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考慮点</a:t>
          </a:r>
          <a:r>
            <a:rPr kumimoji="1" lang="en-US" altLang="ja-JP" sz="1400">
              <a:latin typeface="Meiryo UI" panose="020B0604030504040204" pitchFamily="50" charset="-128"/>
              <a:ea typeface="Meiryo UI" panose="020B0604030504040204" pitchFamily="50" charset="-128"/>
            </a:rPr>
            <a:t>】</a:t>
          </a:r>
        </a:p>
        <a:p>
          <a:pPr algn="l"/>
          <a:r>
            <a:rPr kumimoji="1" lang="ja-JP" altLang="en-US" sz="1400">
              <a:latin typeface="Meiryo UI" panose="020B0604030504040204" pitchFamily="50" charset="-128"/>
              <a:ea typeface="Meiryo UI" panose="020B0604030504040204" pitchFamily="50" charset="-128"/>
            </a:rPr>
            <a:t>・報告日ベース、かつ、感染者数が過去最大の増加を経験した時のデータから算出することを想定。</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・継続的な感染拡大を経験してない地域は感染拡大を経験した同規模の地域を参考とすることも可能。</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・増加率は一定の感染者数が報告されるような状況となると、上がることを想定して設定。</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・いずれにせよ、足下の感染拡大に応じて、随時設定を変更しながら活用していくこと、精緻な数値ではなく目安を算出することを想定。</a:t>
          </a:r>
        </a:p>
      </xdr:txBody>
    </xdr:sp>
    <xdr:clientData/>
  </xdr:twoCellAnchor>
  <xdr:twoCellAnchor>
    <xdr:from>
      <xdr:col>10</xdr:col>
      <xdr:colOff>176893</xdr:colOff>
      <xdr:row>10</xdr:row>
      <xdr:rowOff>258535</xdr:rowOff>
    </xdr:from>
    <xdr:to>
      <xdr:col>13</xdr:col>
      <xdr:colOff>435429</xdr:colOff>
      <xdr:row>15</xdr:row>
      <xdr:rowOff>25976</xdr:rowOff>
    </xdr:to>
    <xdr:sp macro="" textlink="">
      <xdr:nvSpPr>
        <xdr:cNvPr id="20" name="角丸四角形吹き出し 19"/>
        <xdr:cNvSpPr/>
      </xdr:nvSpPr>
      <xdr:spPr>
        <a:xfrm>
          <a:off x="12436929" y="3660321"/>
          <a:ext cx="4095750" cy="1468334"/>
        </a:xfrm>
        <a:prstGeom prst="wedgeRoundRectCallout">
          <a:avLst>
            <a:gd name="adj1" fmla="val 10453"/>
            <a:gd name="adj2" fmla="val 101509"/>
            <a:gd name="adj3" fmla="val 16667"/>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①事務連絡</a:t>
          </a:r>
          <a:r>
            <a:rPr kumimoji="1" lang="en-US" altLang="ja-JP" sz="1400">
              <a:latin typeface="Meiryo UI" panose="020B0604030504040204" pitchFamily="50" charset="-128"/>
              <a:ea typeface="Meiryo UI" panose="020B0604030504040204" pitchFamily="50" charset="-128"/>
            </a:rPr>
            <a:t>Ⅲ</a:t>
          </a:r>
          <a:r>
            <a:rPr kumimoji="1" lang="ja-JP" altLang="en-US" sz="1400">
              <a:latin typeface="Meiryo UI" panose="020B0604030504040204" pitchFamily="50" charset="-128"/>
              <a:ea typeface="Meiryo UI" panose="020B0604030504040204" pitchFamily="50" charset="-128"/>
            </a:rPr>
            <a:t>１（１）に基づき確保した「最大」のコロナ病床を記入（議論のために、まずは現在の最大確保病床を入れて算出し、患者数や確保すべき病床数の目安を踏まえて地域で議論することも想定。）</a:t>
          </a:r>
        </a:p>
      </xdr:txBody>
    </xdr:sp>
    <xdr:clientData/>
  </xdr:twoCellAnchor>
  <xdr:twoCellAnchor>
    <xdr:from>
      <xdr:col>0</xdr:col>
      <xdr:colOff>585107</xdr:colOff>
      <xdr:row>12</xdr:row>
      <xdr:rowOff>136071</xdr:rowOff>
    </xdr:from>
    <xdr:to>
      <xdr:col>3</xdr:col>
      <xdr:colOff>108857</xdr:colOff>
      <xdr:row>14</xdr:row>
      <xdr:rowOff>298120</xdr:rowOff>
    </xdr:to>
    <xdr:sp macro="" textlink="">
      <xdr:nvSpPr>
        <xdr:cNvPr id="21" name="角丸四角形吹き出し 20"/>
        <xdr:cNvSpPr/>
      </xdr:nvSpPr>
      <xdr:spPr>
        <a:xfrm>
          <a:off x="585107" y="4218214"/>
          <a:ext cx="3429000" cy="842406"/>
        </a:xfrm>
        <a:prstGeom prst="wedgeRoundRectCallout">
          <a:avLst>
            <a:gd name="adj1" fmla="val 26142"/>
            <a:gd name="adj2" fmla="val 141466"/>
            <a:gd name="adj3" fmla="val 16667"/>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①事務連絡</a:t>
          </a:r>
          <a:r>
            <a:rPr kumimoji="1" lang="en-US" altLang="ja-JP" sz="1400">
              <a:latin typeface="Meiryo UI" panose="020B0604030504040204" pitchFamily="50" charset="-128"/>
              <a:ea typeface="Meiryo UI" panose="020B0604030504040204" pitchFamily="50" charset="-128"/>
            </a:rPr>
            <a:t>Ⅲ</a:t>
          </a:r>
          <a:r>
            <a:rPr kumimoji="1" lang="ja-JP" altLang="en-US" sz="1400">
              <a:latin typeface="Meiryo UI" panose="020B0604030504040204" pitchFamily="50" charset="-128"/>
              <a:ea typeface="Meiryo UI" panose="020B0604030504040204" pitchFamily="50" charset="-128"/>
            </a:rPr>
            <a:t>２に基づき想定する１日当たり最大の新規感染者数を記入</a:t>
          </a:r>
        </a:p>
      </xdr:txBody>
    </xdr:sp>
    <xdr:clientData/>
  </xdr:twoCellAnchor>
  <xdr:twoCellAnchor>
    <xdr:from>
      <xdr:col>14</xdr:col>
      <xdr:colOff>149679</xdr:colOff>
      <xdr:row>6</xdr:row>
      <xdr:rowOff>299358</xdr:rowOff>
    </xdr:from>
    <xdr:to>
      <xdr:col>16</xdr:col>
      <xdr:colOff>283276</xdr:colOff>
      <xdr:row>8</xdr:row>
      <xdr:rowOff>22514</xdr:rowOff>
    </xdr:to>
    <xdr:sp macro="" textlink="">
      <xdr:nvSpPr>
        <xdr:cNvPr id="22" name="角丸四角形吹き出し 21"/>
        <xdr:cNvSpPr/>
      </xdr:nvSpPr>
      <xdr:spPr>
        <a:xfrm>
          <a:off x="16927286" y="2340429"/>
          <a:ext cx="2882240" cy="403514"/>
        </a:xfrm>
        <a:prstGeom prst="wedgeRoundRectCallout">
          <a:avLst>
            <a:gd name="adj1" fmla="val -16968"/>
            <a:gd name="adj2" fmla="val 91206"/>
            <a:gd name="adj3" fmla="val 16667"/>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③その他のパラメータを設定。</a:t>
          </a:r>
        </a:p>
      </xdr:txBody>
    </xdr:sp>
    <xdr:clientData/>
  </xdr:twoCellAnchor>
  <xdr:twoCellAnchor>
    <xdr:from>
      <xdr:col>17</xdr:col>
      <xdr:colOff>108857</xdr:colOff>
      <xdr:row>15</xdr:row>
      <xdr:rowOff>136071</xdr:rowOff>
    </xdr:from>
    <xdr:to>
      <xdr:col>21</xdr:col>
      <xdr:colOff>4450</xdr:colOff>
      <xdr:row>18</xdr:row>
      <xdr:rowOff>190500</xdr:rowOff>
    </xdr:to>
    <xdr:sp macro="" textlink="">
      <xdr:nvSpPr>
        <xdr:cNvPr id="23" name="角丸四角形吹き出し 22"/>
        <xdr:cNvSpPr/>
      </xdr:nvSpPr>
      <xdr:spPr>
        <a:xfrm>
          <a:off x="20315464" y="5238750"/>
          <a:ext cx="3664772" cy="1265464"/>
        </a:xfrm>
        <a:prstGeom prst="wedgeRoundRectCallout">
          <a:avLst>
            <a:gd name="adj1" fmla="val -66238"/>
            <a:gd name="adj2" fmla="val -14916"/>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400">
              <a:latin typeface="Meiryo UI" panose="020B0604030504040204" pitchFamily="50" charset="-128"/>
              <a:ea typeface="Meiryo UI" panose="020B0604030504040204" pitchFamily="50" charset="-128"/>
            </a:rPr>
            <a:t>基本的には①シートで設定したパラメータと同様であると考えるが、緊急時の対応として状況が変わる場合には、改めて設定。</a:t>
          </a:r>
        </a:p>
      </xdr:txBody>
    </xdr:sp>
    <xdr:clientData/>
  </xdr:twoCellAnchor>
  <xdr:twoCellAnchor>
    <xdr:from>
      <xdr:col>6</xdr:col>
      <xdr:colOff>484165</xdr:colOff>
      <xdr:row>30</xdr:row>
      <xdr:rowOff>95250</xdr:rowOff>
    </xdr:from>
    <xdr:to>
      <xdr:col>9</xdr:col>
      <xdr:colOff>301086</xdr:colOff>
      <xdr:row>36</xdr:row>
      <xdr:rowOff>201634</xdr:rowOff>
    </xdr:to>
    <xdr:sp macro="" textlink="">
      <xdr:nvSpPr>
        <xdr:cNvPr id="24" name="正方形/長方形 23"/>
        <xdr:cNvSpPr/>
      </xdr:nvSpPr>
      <xdr:spPr>
        <a:xfrm>
          <a:off x="8226629" y="10940143"/>
          <a:ext cx="3654136" cy="3576205"/>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530678</xdr:colOff>
      <xdr:row>33</xdr:row>
      <xdr:rowOff>367393</xdr:rowOff>
    </xdr:from>
    <xdr:to>
      <xdr:col>5</xdr:col>
      <xdr:colOff>1451756</xdr:colOff>
      <xdr:row>35</xdr:row>
      <xdr:rowOff>1483177</xdr:rowOff>
    </xdr:to>
    <xdr:sp macro="" textlink="">
      <xdr:nvSpPr>
        <xdr:cNvPr id="25" name="角丸四角形吹き出し 24"/>
        <xdr:cNvSpPr/>
      </xdr:nvSpPr>
      <xdr:spPr>
        <a:xfrm>
          <a:off x="4435928" y="12178393"/>
          <a:ext cx="3179864" cy="2122713"/>
        </a:xfrm>
        <a:prstGeom prst="wedgeRoundRectCallout">
          <a:avLst>
            <a:gd name="adj1" fmla="val 71380"/>
            <a:gd name="adj2" fmla="val -83538"/>
            <a:gd name="adj3" fmla="val 1666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400">
              <a:latin typeface="Meiryo UI" panose="020B0604030504040204" pitchFamily="50" charset="-128"/>
              <a:ea typeface="Meiryo UI" panose="020B0604030504040204" pitchFamily="50" charset="-128"/>
            </a:rPr>
            <a:t>「療養者数」、「入院者数」等が算出される。これは、新規感染者数が</a:t>
          </a:r>
          <a:r>
            <a:rPr kumimoji="1" lang="en-US" altLang="ja-JP" sz="1400">
              <a:latin typeface="Meiryo UI" panose="020B0604030504040204" pitchFamily="50" charset="-128"/>
              <a:ea typeface="Meiryo UI" panose="020B0604030504040204" pitchFamily="50" charset="-128"/>
            </a:rPr>
            <a:t>C10</a:t>
          </a:r>
          <a:r>
            <a:rPr kumimoji="1" lang="ja-JP" altLang="en-US" sz="1400">
              <a:latin typeface="Meiryo UI" panose="020B0604030504040204" pitchFamily="50" charset="-128"/>
              <a:ea typeface="Meiryo UI" panose="020B0604030504040204" pitchFamily="50" charset="-128"/>
            </a:rPr>
            <a:t>の増加率で増加し、</a:t>
          </a:r>
          <a:r>
            <a:rPr kumimoji="1" lang="en-US" altLang="ja-JP" sz="1400">
              <a:latin typeface="Meiryo UI" panose="020B0604030504040204" pitchFamily="50" charset="-128"/>
              <a:ea typeface="Meiryo UI" panose="020B0604030504040204" pitchFamily="50" charset="-128"/>
            </a:rPr>
            <a:t>C18</a:t>
          </a:r>
          <a:r>
            <a:rPr kumimoji="1" lang="ja-JP" altLang="en-US" sz="1400">
              <a:latin typeface="Meiryo UI" panose="020B0604030504040204" pitchFamily="50" charset="-128"/>
              <a:ea typeface="Meiryo UI" panose="020B0604030504040204" pitchFamily="50" charset="-128"/>
            </a:rPr>
            <a:t>のセルの値になった際に、確保病床に最大限入院できるとして入院者数を、入院できない全療養者数から宿泊・自宅療養者数を算出。</a:t>
          </a:r>
        </a:p>
      </xdr:txBody>
    </xdr:sp>
    <xdr:clientData/>
  </xdr:twoCellAnchor>
  <xdr:twoCellAnchor>
    <xdr:from>
      <xdr:col>10</xdr:col>
      <xdr:colOff>383720</xdr:colOff>
      <xdr:row>35</xdr:row>
      <xdr:rowOff>465365</xdr:rowOff>
    </xdr:from>
    <xdr:to>
      <xdr:col>12</xdr:col>
      <xdr:colOff>299357</xdr:colOff>
      <xdr:row>35</xdr:row>
      <xdr:rowOff>1306285</xdr:rowOff>
    </xdr:to>
    <xdr:sp macro="" textlink="">
      <xdr:nvSpPr>
        <xdr:cNvPr id="26" name="角丸四角形吹き出し 25"/>
        <xdr:cNvSpPr/>
      </xdr:nvSpPr>
      <xdr:spPr>
        <a:xfrm>
          <a:off x="12643756" y="13283294"/>
          <a:ext cx="3072494" cy="840920"/>
        </a:xfrm>
        <a:prstGeom prst="wedgeRoundRectCallout">
          <a:avLst>
            <a:gd name="adj1" fmla="val -18910"/>
            <a:gd name="adj2" fmla="val -91287"/>
            <a:gd name="adj3" fmla="val 1666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400">
              <a:latin typeface="Meiryo UI" panose="020B0604030504040204" pitchFamily="50" charset="-128"/>
              <a:ea typeface="Meiryo UI" panose="020B0604030504040204" pitchFamily="50" charset="-128"/>
            </a:rPr>
            <a:t>確保病床数に最大限入院させた際の実際の入院率を算出。</a:t>
          </a:r>
        </a:p>
      </xdr:txBody>
    </xdr:sp>
    <xdr:clientData/>
  </xdr:twoCellAnchor>
  <xdr:twoCellAnchor>
    <xdr:from>
      <xdr:col>9</xdr:col>
      <xdr:colOff>554921</xdr:colOff>
      <xdr:row>31</xdr:row>
      <xdr:rowOff>190500</xdr:rowOff>
    </xdr:from>
    <xdr:to>
      <xdr:col>12</xdr:col>
      <xdr:colOff>81643</xdr:colOff>
      <xdr:row>35</xdr:row>
      <xdr:rowOff>136319</xdr:rowOff>
    </xdr:to>
    <xdr:sp macro="" textlink="">
      <xdr:nvSpPr>
        <xdr:cNvPr id="27" name="正方形/長方形 26"/>
        <xdr:cNvSpPr/>
      </xdr:nvSpPr>
      <xdr:spPr>
        <a:xfrm>
          <a:off x="12134600" y="11280321"/>
          <a:ext cx="3363936" cy="167392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598714</xdr:colOff>
      <xdr:row>8</xdr:row>
      <xdr:rowOff>285751</xdr:rowOff>
    </xdr:from>
    <xdr:to>
      <xdr:col>16</xdr:col>
      <xdr:colOff>108858</xdr:colOff>
      <xdr:row>29</xdr:row>
      <xdr:rowOff>111828</xdr:rowOff>
    </xdr:to>
    <xdr:sp macro="" textlink="">
      <xdr:nvSpPr>
        <xdr:cNvPr id="28" name="正方形/長方形 27"/>
        <xdr:cNvSpPr/>
      </xdr:nvSpPr>
      <xdr:spPr>
        <a:xfrm>
          <a:off x="16695964" y="3007180"/>
          <a:ext cx="2939144" cy="7609362"/>
        </a:xfrm>
        <a:prstGeom prst="rect">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abSelected="1" zoomScale="85" zoomScaleNormal="85" workbookViewId="0"/>
  </sheetViews>
  <sheetFormatPr defaultRowHeight="18.75" x14ac:dyDescent="0.4"/>
  <cols>
    <col min="1" max="1" width="17.25" bestFit="1" customWidth="1"/>
    <col min="2" max="2" width="11" bestFit="1" customWidth="1"/>
  </cols>
  <sheetData>
    <row r="1" spans="1:3" x14ac:dyDescent="0.4">
      <c r="A1" t="s">
        <v>109</v>
      </c>
    </row>
    <row r="3" spans="1:3" x14ac:dyDescent="0.4">
      <c r="B3" s="111" t="s">
        <v>83</v>
      </c>
    </row>
    <row r="4" spans="1:3" x14ac:dyDescent="0.4">
      <c r="B4" t="s">
        <v>87</v>
      </c>
      <c r="C4" t="s">
        <v>85</v>
      </c>
    </row>
    <row r="5" spans="1:3" x14ac:dyDescent="0.4">
      <c r="B5" t="s">
        <v>88</v>
      </c>
      <c r="C5" t="s">
        <v>89</v>
      </c>
    </row>
    <row r="7" spans="1:3" x14ac:dyDescent="0.4">
      <c r="B7" s="111" t="s">
        <v>84</v>
      </c>
    </row>
    <row r="8" spans="1:3" x14ac:dyDescent="0.4">
      <c r="B8" t="s">
        <v>87</v>
      </c>
      <c r="C8" t="s">
        <v>86</v>
      </c>
    </row>
    <row r="9" spans="1:3" x14ac:dyDescent="0.4">
      <c r="B9" t="s">
        <v>88</v>
      </c>
      <c r="C9" t="s">
        <v>92</v>
      </c>
    </row>
    <row r="11" spans="1:3" x14ac:dyDescent="0.4">
      <c r="B11" s="111" t="s">
        <v>90</v>
      </c>
    </row>
    <row r="12" spans="1:3" x14ac:dyDescent="0.4">
      <c r="B12" t="s">
        <v>87</v>
      </c>
      <c r="C12" t="s">
        <v>91</v>
      </c>
    </row>
    <row r="13" spans="1:3" x14ac:dyDescent="0.4">
      <c r="B13" t="s">
        <v>88</v>
      </c>
      <c r="C13" t="s">
        <v>108</v>
      </c>
    </row>
    <row r="15" spans="1:3" x14ac:dyDescent="0.4">
      <c r="B15" s="111" t="s">
        <v>93</v>
      </c>
    </row>
    <row r="16" spans="1:3" x14ac:dyDescent="0.4">
      <c r="B16" t="s">
        <v>87</v>
      </c>
      <c r="C16" t="s">
        <v>94</v>
      </c>
    </row>
    <row r="17" spans="2:3" x14ac:dyDescent="0.4">
      <c r="B17" t="s">
        <v>88</v>
      </c>
      <c r="C17" t="s">
        <v>95</v>
      </c>
    </row>
    <row r="19" spans="2:3" x14ac:dyDescent="0.4">
      <c r="B19" s="111" t="s">
        <v>97</v>
      </c>
    </row>
    <row r="20" spans="2:3" x14ac:dyDescent="0.4">
      <c r="B20" t="s">
        <v>87</v>
      </c>
      <c r="C20" t="s">
        <v>96</v>
      </c>
    </row>
    <row r="21" spans="2:3" x14ac:dyDescent="0.4">
      <c r="B21" t="s">
        <v>88</v>
      </c>
      <c r="C21" t="s">
        <v>101</v>
      </c>
    </row>
    <row r="23" spans="2:3" x14ac:dyDescent="0.4">
      <c r="B23" s="111" t="s">
        <v>98</v>
      </c>
    </row>
    <row r="24" spans="2:3" x14ac:dyDescent="0.4">
      <c r="B24" t="s">
        <v>87</v>
      </c>
      <c r="C24" t="s">
        <v>99</v>
      </c>
    </row>
    <row r="25" spans="2:3" x14ac:dyDescent="0.4">
      <c r="B25" t="s">
        <v>88</v>
      </c>
      <c r="C25" t="s">
        <v>100</v>
      </c>
    </row>
    <row r="27" spans="2:3" x14ac:dyDescent="0.4">
      <c r="B27" s="111" t="s">
        <v>102</v>
      </c>
    </row>
    <row r="28" spans="2:3" x14ac:dyDescent="0.4">
      <c r="B28" t="s">
        <v>87</v>
      </c>
      <c r="C28" t="s">
        <v>103</v>
      </c>
    </row>
    <row r="29" spans="2:3" x14ac:dyDescent="0.4">
      <c r="B29" t="s">
        <v>88</v>
      </c>
      <c r="C29" t="s">
        <v>105</v>
      </c>
    </row>
    <row r="31" spans="2:3" x14ac:dyDescent="0.4">
      <c r="B31" s="111" t="s">
        <v>110</v>
      </c>
    </row>
    <row r="32" spans="2:3" x14ac:dyDescent="0.4">
      <c r="B32" t="s">
        <v>87</v>
      </c>
      <c r="C32" t="s">
        <v>104</v>
      </c>
    </row>
    <row r="33" spans="2:3" x14ac:dyDescent="0.4">
      <c r="B33" t="s">
        <v>88</v>
      </c>
      <c r="C33" t="s">
        <v>106</v>
      </c>
    </row>
    <row r="35" spans="2:3" x14ac:dyDescent="0.4">
      <c r="B35" s="111" t="s">
        <v>111</v>
      </c>
    </row>
    <row r="36" spans="2:3" x14ac:dyDescent="0.4">
      <c r="B36" t="s">
        <v>87</v>
      </c>
      <c r="C36" t="s">
        <v>107</v>
      </c>
    </row>
    <row r="37" spans="2:3" x14ac:dyDescent="0.4">
      <c r="B37" t="s">
        <v>88</v>
      </c>
      <c r="C37" t="s">
        <v>112</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zoomScale="70" zoomScaleNormal="70" workbookViewId="0"/>
  </sheetViews>
  <sheetFormatPr defaultRowHeight="27" customHeight="1" x14ac:dyDescent="0.4"/>
  <cols>
    <col min="1" max="1" width="9" style="5"/>
    <col min="2" max="2" width="21.625" style="5" customWidth="1"/>
    <col min="3" max="3" width="20.625" style="5" customWidth="1"/>
    <col min="4" max="4" width="9" style="5"/>
    <col min="5" max="6" width="20.625" style="5" customWidth="1"/>
    <col min="7" max="7" width="9" style="5"/>
    <col min="8" max="9" width="20.625" style="5" customWidth="1"/>
    <col min="10" max="10" width="9" style="5"/>
    <col min="11" max="12" width="20.625" style="5" customWidth="1"/>
    <col min="13" max="14" width="9" style="5"/>
    <col min="15" max="15" width="27.125" style="5" bestFit="1" customWidth="1"/>
    <col min="16" max="17" width="9" style="5"/>
    <col min="18" max="18" width="22.625" style="5" customWidth="1"/>
    <col min="19" max="16384" width="9" style="5"/>
  </cols>
  <sheetData>
    <row r="1" spans="1:16" ht="27" customHeight="1" x14ac:dyDescent="0.4">
      <c r="A1" s="35" t="s">
        <v>115</v>
      </c>
    </row>
    <row r="2" spans="1:16" ht="27" customHeight="1" x14ac:dyDescent="0.4">
      <c r="A2" s="26" t="s">
        <v>42</v>
      </c>
    </row>
    <row r="3" spans="1:16" ht="27" customHeight="1" x14ac:dyDescent="0.4">
      <c r="A3" s="26" t="s">
        <v>45</v>
      </c>
    </row>
    <row r="4" spans="1:16" ht="27" customHeight="1" x14ac:dyDescent="0.4">
      <c r="A4" s="26" t="s">
        <v>9</v>
      </c>
    </row>
    <row r="5" spans="1:16" ht="27" customHeight="1" x14ac:dyDescent="0.4">
      <c r="A5" s="26" t="s">
        <v>39</v>
      </c>
    </row>
    <row r="6" spans="1:16" ht="27" customHeight="1" x14ac:dyDescent="0.4">
      <c r="A6" s="26"/>
    </row>
    <row r="7" spans="1:16" ht="27" customHeight="1" x14ac:dyDescent="0.4">
      <c r="A7" s="26"/>
    </row>
    <row r="9" spans="1:16" ht="27" customHeight="1" x14ac:dyDescent="0.4">
      <c r="B9" s="20" t="s">
        <v>46</v>
      </c>
      <c r="C9" s="34">
        <v>0.15</v>
      </c>
    </row>
    <row r="10" spans="1:16" ht="27" customHeight="1" x14ac:dyDescent="0.4">
      <c r="B10" s="20" t="s">
        <v>47</v>
      </c>
      <c r="C10" s="52">
        <v>0.03</v>
      </c>
      <c r="D10" s="49" t="s">
        <v>16</v>
      </c>
      <c r="E10" s="20" t="s">
        <v>48</v>
      </c>
      <c r="F10" s="50">
        <f>(1+C10)^7-1</f>
        <v>0.22987386542486998</v>
      </c>
      <c r="O10" s="65" t="s">
        <v>20</v>
      </c>
    </row>
    <row r="11" spans="1:16" ht="27" customHeight="1" thickBot="1" x14ac:dyDescent="0.45"/>
    <row r="12" spans="1:16" ht="27" customHeight="1" x14ac:dyDescent="0.4">
      <c r="H12" s="59" t="s">
        <v>40</v>
      </c>
      <c r="I12" s="60"/>
      <c r="O12" s="14" t="s">
        <v>81</v>
      </c>
      <c r="P12" s="15"/>
    </row>
    <row r="13" spans="1:16" ht="27" customHeight="1" x14ac:dyDescent="0.4">
      <c r="H13" s="10" t="s">
        <v>3</v>
      </c>
      <c r="I13" s="27">
        <f>I15+I14</f>
        <v>920.53329650037222</v>
      </c>
      <c r="O13" s="16" t="s">
        <v>5</v>
      </c>
      <c r="P13" s="18">
        <v>0.13</v>
      </c>
    </row>
    <row r="14" spans="1:16" ht="27" customHeight="1" x14ac:dyDescent="0.4">
      <c r="H14" s="10" t="s">
        <v>5</v>
      </c>
      <c r="I14" s="24">
        <f>I19*P21</f>
        <v>177.23335174981386</v>
      </c>
      <c r="O14" s="17" t="s">
        <v>6</v>
      </c>
      <c r="P14" s="19">
        <v>0.66500000000000004</v>
      </c>
    </row>
    <row r="15" spans="1:16" ht="27" customHeight="1" thickBot="1" x14ac:dyDescent="0.45">
      <c r="H15" s="12" t="s">
        <v>6</v>
      </c>
      <c r="I15" s="25">
        <f>I20*P22</f>
        <v>743.29994475055832</v>
      </c>
    </row>
    <row r="16" spans="1:16" ht="35.25" customHeight="1" thickBot="1" x14ac:dyDescent="0.45">
      <c r="O16" s="14" t="s">
        <v>44</v>
      </c>
      <c r="P16" s="15"/>
    </row>
    <row r="17" spans="1:16" ht="27" customHeight="1" x14ac:dyDescent="0.4">
      <c r="A17" s="6"/>
      <c r="B17" s="59" t="s">
        <v>38</v>
      </c>
      <c r="C17" s="60"/>
      <c r="D17" s="9"/>
      <c r="E17" s="59" t="s">
        <v>1</v>
      </c>
      <c r="F17" s="60"/>
      <c r="H17" s="59" t="s">
        <v>36</v>
      </c>
      <c r="I17" s="60"/>
      <c r="K17" s="7"/>
      <c r="L17" s="8"/>
      <c r="O17" s="16" t="s">
        <v>5</v>
      </c>
      <c r="P17" s="40">
        <v>8</v>
      </c>
    </row>
    <row r="18" spans="1:16" ht="33" customHeight="1" x14ac:dyDescent="0.4">
      <c r="A18" s="6"/>
      <c r="B18" s="10" t="s">
        <v>3</v>
      </c>
      <c r="C18" s="21">
        <f>L18*P24/(C9*P14*P18*P31+(1-C9)*P13*P17*P30)</f>
        <v>4572.1998653320643</v>
      </c>
      <c r="D18" s="9"/>
      <c r="E18" s="10" t="s">
        <v>3</v>
      </c>
      <c r="F18" s="27">
        <f>F19+F20</f>
        <v>961.30502168606654</v>
      </c>
      <c r="H18" s="10" t="s">
        <v>3</v>
      </c>
      <c r="I18" s="27">
        <f>I20+I19</f>
        <v>8500</v>
      </c>
      <c r="K18" s="10" t="s">
        <v>4</v>
      </c>
      <c r="L18" s="31">
        <v>10000</v>
      </c>
      <c r="O18" s="17" t="s">
        <v>6</v>
      </c>
      <c r="P18" s="41">
        <v>13</v>
      </c>
    </row>
    <row r="19" spans="1:16" ht="33" customHeight="1" x14ac:dyDescent="0.4">
      <c r="A19" s="6"/>
      <c r="B19" s="10" t="s">
        <v>5</v>
      </c>
      <c r="C19" s="22">
        <f>C18*(1-C9)</f>
        <v>3886.3698855322546</v>
      </c>
      <c r="E19" s="10" t="s">
        <v>5</v>
      </c>
      <c r="F19" s="22">
        <f>C19*P13</f>
        <v>505.22808511919311</v>
      </c>
      <c r="H19" s="10" t="s">
        <v>5</v>
      </c>
      <c r="I19" s="24">
        <f>F19*P17*P30</f>
        <v>3544.6670349962769</v>
      </c>
      <c r="K19" s="10"/>
      <c r="L19" s="11"/>
    </row>
    <row r="20" spans="1:16" ht="33" customHeight="1" thickBot="1" x14ac:dyDescent="0.45">
      <c r="B20" s="12" t="s">
        <v>6</v>
      </c>
      <c r="C20" s="23">
        <f>C18*C9</f>
        <v>685.82997979980962</v>
      </c>
      <c r="E20" s="12" t="s">
        <v>6</v>
      </c>
      <c r="F20" s="23">
        <f>C20*P14</f>
        <v>456.07693656687343</v>
      </c>
      <c r="H20" s="12" t="s">
        <v>6</v>
      </c>
      <c r="I20" s="25">
        <f>F20*P18*P31</f>
        <v>4955.3329650037222</v>
      </c>
      <c r="K20" s="12"/>
      <c r="L20" s="13"/>
      <c r="O20" s="14" t="s">
        <v>23</v>
      </c>
      <c r="P20" s="15"/>
    </row>
    <row r="21" spans="1:16" ht="27" customHeight="1" x14ac:dyDescent="0.4">
      <c r="O21" s="16" t="s">
        <v>5</v>
      </c>
      <c r="P21" s="32">
        <v>0.05</v>
      </c>
    </row>
    <row r="22" spans="1:16" ht="27.75" customHeight="1" thickBot="1" x14ac:dyDescent="0.45">
      <c r="O22" s="17" t="s">
        <v>6</v>
      </c>
      <c r="P22" s="33">
        <v>0.15</v>
      </c>
    </row>
    <row r="23" spans="1:16" ht="27" customHeight="1" x14ac:dyDescent="0.4">
      <c r="E23" s="59" t="s">
        <v>41</v>
      </c>
      <c r="F23" s="60"/>
      <c r="H23" s="78" t="s">
        <v>37</v>
      </c>
      <c r="I23" s="79"/>
    </row>
    <row r="24" spans="1:16" ht="27" customHeight="1" x14ac:dyDescent="0.4">
      <c r="E24" s="10" t="s">
        <v>3</v>
      </c>
      <c r="F24" s="27">
        <f>F25+F26</f>
        <v>3610.8948436459978</v>
      </c>
      <c r="H24" s="80" t="s">
        <v>3</v>
      </c>
      <c r="I24" s="81">
        <f>I26+I25</f>
        <v>22554.167740433648</v>
      </c>
      <c r="O24" s="66" t="s">
        <v>32</v>
      </c>
      <c r="P24" s="67">
        <v>0.85</v>
      </c>
    </row>
    <row r="25" spans="1:16" ht="27" customHeight="1" x14ac:dyDescent="0.4">
      <c r="E25" s="10" t="s">
        <v>5</v>
      </c>
      <c r="F25" s="22">
        <f>C19-F19</f>
        <v>3381.1418004130614</v>
      </c>
      <c r="H25" s="80" t="s">
        <v>5</v>
      </c>
      <c r="I25" s="82">
        <f>F25*P26*P32</f>
        <v>21119.097238430746</v>
      </c>
    </row>
    <row r="26" spans="1:16" ht="27" customHeight="1" thickBot="1" x14ac:dyDescent="0.45">
      <c r="E26" s="12" t="s">
        <v>6</v>
      </c>
      <c r="F26" s="23">
        <f>C20-F20</f>
        <v>229.75304323293619</v>
      </c>
      <c r="H26" s="83" t="s">
        <v>6</v>
      </c>
      <c r="I26" s="84">
        <f>F26*P26*P32</f>
        <v>1435.0705020029002</v>
      </c>
      <c r="O26" s="63" t="s">
        <v>24</v>
      </c>
      <c r="P26" s="45">
        <v>7</v>
      </c>
    </row>
    <row r="27" spans="1:16" ht="24" customHeight="1" x14ac:dyDescent="0.4">
      <c r="O27" s="49" t="s">
        <v>22</v>
      </c>
    </row>
    <row r="28" spans="1:16" ht="27" customHeight="1" thickBot="1" x14ac:dyDescent="0.45"/>
    <row r="29" spans="1:16" ht="30" customHeight="1" x14ac:dyDescent="0.4">
      <c r="H29" s="78" t="s">
        <v>43</v>
      </c>
      <c r="I29" s="79"/>
      <c r="O29" s="14" t="s">
        <v>25</v>
      </c>
      <c r="P29" s="15"/>
    </row>
    <row r="30" spans="1:16" ht="30" customHeight="1" x14ac:dyDescent="0.4">
      <c r="H30" s="80" t="s">
        <v>3</v>
      </c>
      <c r="I30" s="81">
        <f>I31+I32</f>
        <v>31054.167740433644</v>
      </c>
      <c r="O30" s="16" t="s">
        <v>5</v>
      </c>
      <c r="P30" s="43">
        <f>'①’’補正係数'!J55</f>
        <v>0.87699673162469316</v>
      </c>
    </row>
    <row r="31" spans="1:16" ht="30" customHeight="1" x14ac:dyDescent="0.4">
      <c r="H31" s="80" t="s">
        <v>5</v>
      </c>
      <c r="I31" s="82">
        <f>I25+I19</f>
        <v>24663.764273427023</v>
      </c>
      <c r="O31" s="17" t="s">
        <v>6</v>
      </c>
      <c r="P31" s="44">
        <f>'①’’補正係数'!I55</f>
        <v>0.83577885283078512</v>
      </c>
    </row>
    <row r="32" spans="1:16" ht="21.75" customHeight="1" thickBot="1" x14ac:dyDescent="0.45">
      <c r="H32" s="83" t="s">
        <v>6</v>
      </c>
      <c r="I32" s="84">
        <f>I26+I20</f>
        <v>6390.4034670066221</v>
      </c>
      <c r="O32" s="20" t="s">
        <v>21</v>
      </c>
      <c r="P32" s="58">
        <f>'①’’補正係数'!K55</f>
        <v>0.89230622946243032</v>
      </c>
    </row>
    <row r="40" spans="2:2" ht="27" customHeight="1" x14ac:dyDescent="0.4">
      <c r="B40" s="110" t="s">
        <v>79</v>
      </c>
    </row>
    <row r="41" spans="2:2" ht="27" customHeight="1" x14ac:dyDescent="0.4">
      <c r="B41" s="110" t="s">
        <v>80</v>
      </c>
    </row>
    <row r="42" spans="2:2" ht="27" customHeight="1" x14ac:dyDescent="0.4">
      <c r="B42" s="110" t="s">
        <v>113</v>
      </c>
    </row>
    <row r="43" spans="2:2" ht="27" customHeight="1" x14ac:dyDescent="0.4">
      <c r="B43" s="110" t="s">
        <v>75</v>
      </c>
    </row>
    <row r="44" spans="2:2" ht="27" customHeight="1" x14ac:dyDescent="0.4">
      <c r="B44" s="110" t="s">
        <v>78</v>
      </c>
    </row>
    <row r="45" spans="2:2" ht="27" customHeight="1" x14ac:dyDescent="0.4">
      <c r="B45" s="110" t="s">
        <v>114</v>
      </c>
    </row>
  </sheetData>
  <phoneticPr fontId="2"/>
  <pageMargins left="0.7" right="0.7" top="0.75" bottom="0.75" header="0.3" footer="0.3"/>
  <pageSetup paperSize="9"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topLeftCell="D7" zoomScale="70" zoomScaleNormal="70" workbookViewId="0">
      <selection activeCell="P24" sqref="P24"/>
    </sheetView>
  </sheetViews>
  <sheetFormatPr defaultRowHeight="27" customHeight="1" x14ac:dyDescent="0.4"/>
  <cols>
    <col min="1" max="1" width="9" style="5"/>
    <col min="2" max="2" width="21.625" style="5" customWidth="1"/>
    <col min="3" max="3" width="20.625" style="5" customWidth="1"/>
    <col min="4" max="4" width="9" style="5"/>
    <col min="5" max="6" width="20.625" style="5" customWidth="1"/>
    <col min="7" max="7" width="9" style="5"/>
    <col min="8" max="9" width="20.625" style="5" customWidth="1"/>
    <col min="10" max="10" width="9" style="5"/>
    <col min="11" max="12" width="20.625" style="5" customWidth="1"/>
    <col min="13" max="14" width="9" style="5"/>
    <col min="15" max="15" width="27.125" style="5" bestFit="1" customWidth="1"/>
    <col min="16" max="17" width="9" style="5"/>
    <col min="18" max="18" width="22.625" style="5" customWidth="1"/>
    <col min="19" max="16384" width="9" style="5"/>
  </cols>
  <sheetData>
    <row r="1" spans="1:16" ht="27" customHeight="1" x14ac:dyDescent="0.4">
      <c r="A1" s="35" t="s">
        <v>63</v>
      </c>
    </row>
    <row r="2" spans="1:16" ht="27" customHeight="1" x14ac:dyDescent="0.4">
      <c r="A2" s="26" t="s">
        <v>42</v>
      </c>
    </row>
    <row r="3" spans="1:16" ht="27" customHeight="1" x14ac:dyDescent="0.4">
      <c r="A3" s="26" t="s">
        <v>45</v>
      </c>
    </row>
    <row r="4" spans="1:16" ht="27" customHeight="1" x14ac:dyDescent="0.4">
      <c r="A4" s="26" t="s">
        <v>9</v>
      </c>
    </row>
    <row r="5" spans="1:16" ht="27" customHeight="1" x14ac:dyDescent="0.4">
      <c r="A5" s="26" t="s">
        <v>39</v>
      </c>
    </row>
    <row r="7" spans="1:16" ht="27" customHeight="1" x14ac:dyDescent="0.4">
      <c r="B7" s="20" t="s">
        <v>46</v>
      </c>
      <c r="C7" s="34">
        <v>0.15</v>
      </c>
    </row>
    <row r="8" spans="1:16" ht="27" customHeight="1" x14ac:dyDescent="0.4">
      <c r="B8" s="20" t="s">
        <v>47</v>
      </c>
      <c r="C8" s="52">
        <v>0.03</v>
      </c>
      <c r="D8" s="49" t="s">
        <v>16</v>
      </c>
      <c r="E8" s="20" t="s">
        <v>48</v>
      </c>
      <c r="F8" s="50">
        <f>(1+C8)^7-1</f>
        <v>0.22987386542486998</v>
      </c>
      <c r="O8" s="65" t="s">
        <v>20</v>
      </c>
    </row>
    <row r="9" spans="1:16" ht="27" customHeight="1" thickBot="1" x14ac:dyDescent="0.45"/>
    <row r="10" spans="1:16" ht="27" customHeight="1" x14ac:dyDescent="0.4">
      <c r="H10" s="59" t="s">
        <v>40</v>
      </c>
      <c r="I10" s="60"/>
      <c r="O10" s="14" t="s">
        <v>81</v>
      </c>
      <c r="P10" s="15"/>
    </row>
    <row r="11" spans="1:16" ht="27" customHeight="1" x14ac:dyDescent="0.4">
      <c r="H11" s="10" t="s">
        <v>3</v>
      </c>
      <c r="I11" s="27">
        <f>I13+I12</f>
        <v>920.53329650037222</v>
      </c>
      <c r="O11" s="16" t="s">
        <v>5</v>
      </c>
      <c r="P11" s="18">
        <v>0.13</v>
      </c>
    </row>
    <row r="12" spans="1:16" ht="27" customHeight="1" x14ac:dyDescent="0.4">
      <c r="H12" s="10" t="s">
        <v>5</v>
      </c>
      <c r="I12" s="24">
        <f>I17*P19</f>
        <v>177.23335174981386</v>
      </c>
      <c r="O12" s="17" t="s">
        <v>6</v>
      </c>
      <c r="P12" s="19">
        <v>0.66500000000000004</v>
      </c>
    </row>
    <row r="13" spans="1:16" ht="27" customHeight="1" thickBot="1" x14ac:dyDescent="0.45">
      <c r="H13" s="12" t="s">
        <v>6</v>
      </c>
      <c r="I13" s="25">
        <f>I18*P20</f>
        <v>743.29994475055832</v>
      </c>
    </row>
    <row r="14" spans="1:16" ht="35.25" customHeight="1" thickBot="1" x14ac:dyDescent="0.45">
      <c r="O14" s="14" t="s">
        <v>44</v>
      </c>
      <c r="P14" s="15"/>
    </row>
    <row r="15" spans="1:16" ht="27" customHeight="1" x14ac:dyDescent="0.4">
      <c r="A15" s="6"/>
      <c r="B15" s="59" t="s">
        <v>38</v>
      </c>
      <c r="C15" s="60"/>
      <c r="D15" s="9"/>
      <c r="E15" s="59" t="s">
        <v>1</v>
      </c>
      <c r="F15" s="60"/>
      <c r="H15" s="59" t="s">
        <v>36</v>
      </c>
      <c r="I15" s="60"/>
      <c r="K15" s="7"/>
      <c r="L15" s="8"/>
      <c r="O15" s="16" t="s">
        <v>5</v>
      </c>
      <c r="P15" s="40">
        <v>8</v>
      </c>
    </row>
    <row r="16" spans="1:16" ht="33" customHeight="1" x14ac:dyDescent="0.4">
      <c r="A16" s="6"/>
      <c r="B16" s="10" t="s">
        <v>3</v>
      </c>
      <c r="C16" s="21">
        <f>L16*P22/(C7*P12*P16*P29+(1-C7)*P11*P15*P28)</f>
        <v>4572.1998653320643</v>
      </c>
      <c r="D16" s="9"/>
      <c r="E16" s="10" t="s">
        <v>3</v>
      </c>
      <c r="F16" s="27">
        <f>F17+F18</f>
        <v>961.30502168606654</v>
      </c>
      <c r="H16" s="10" t="s">
        <v>3</v>
      </c>
      <c r="I16" s="27">
        <f>I18+I17</f>
        <v>8500</v>
      </c>
      <c r="K16" s="10" t="s">
        <v>4</v>
      </c>
      <c r="L16" s="31">
        <v>10000</v>
      </c>
      <c r="O16" s="17" t="s">
        <v>6</v>
      </c>
      <c r="P16" s="41">
        <v>13</v>
      </c>
    </row>
    <row r="17" spans="1:16" ht="33" customHeight="1" x14ac:dyDescent="0.4">
      <c r="A17" s="6"/>
      <c r="B17" s="10" t="s">
        <v>5</v>
      </c>
      <c r="C17" s="22">
        <f>C16*(1-C7)</f>
        <v>3886.3698855322546</v>
      </c>
      <c r="E17" s="10" t="s">
        <v>5</v>
      </c>
      <c r="F17" s="22">
        <f>C17*P11</f>
        <v>505.22808511919311</v>
      </c>
      <c r="H17" s="10" t="s">
        <v>5</v>
      </c>
      <c r="I17" s="24">
        <f>F17*P15*P28</f>
        <v>3544.6670349962769</v>
      </c>
      <c r="K17" s="10"/>
      <c r="L17" s="11"/>
    </row>
    <row r="18" spans="1:16" ht="33" customHeight="1" thickBot="1" x14ac:dyDescent="0.45">
      <c r="B18" s="12" t="s">
        <v>6</v>
      </c>
      <c r="C18" s="23">
        <f>C16*C7</f>
        <v>685.82997979980962</v>
      </c>
      <c r="E18" s="12" t="s">
        <v>6</v>
      </c>
      <c r="F18" s="23">
        <f>C18*P12</f>
        <v>456.07693656687343</v>
      </c>
      <c r="H18" s="12" t="s">
        <v>6</v>
      </c>
      <c r="I18" s="25">
        <f>F18*P16*P29</f>
        <v>4955.3329650037222</v>
      </c>
      <c r="K18" s="12"/>
      <c r="L18" s="13"/>
      <c r="O18" s="14" t="s">
        <v>23</v>
      </c>
      <c r="P18" s="15"/>
    </row>
    <row r="19" spans="1:16" ht="27" customHeight="1" x14ac:dyDescent="0.4">
      <c r="O19" s="16" t="s">
        <v>5</v>
      </c>
      <c r="P19" s="32">
        <v>0.05</v>
      </c>
    </row>
    <row r="20" spans="1:16" ht="27.75" customHeight="1" thickBot="1" x14ac:dyDescent="0.45">
      <c r="O20" s="17" t="s">
        <v>6</v>
      </c>
      <c r="P20" s="33">
        <v>0.15</v>
      </c>
    </row>
    <row r="21" spans="1:16" ht="27" customHeight="1" x14ac:dyDescent="0.4">
      <c r="E21" s="59" t="s">
        <v>41</v>
      </c>
      <c r="F21" s="60"/>
      <c r="H21" s="78" t="s">
        <v>37</v>
      </c>
      <c r="I21" s="79"/>
    </row>
    <row r="22" spans="1:16" ht="27" customHeight="1" x14ac:dyDescent="0.4">
      <c r="E22" s="10" t="s">
        <v>3</v>
      </c>
      <c r="F22" s="27">
        <f>F23+F24</f>
        <v>3610.8948436459978</v>
      </c>
      <c r="H22" s="80" t="s">
        <v>3</v>
      </c>
      <c r="I22" s="81">
        <f>I24+I23</f>
        <v>22554.167740433648</v>
      </c>
      <c r="O22" s="66" t="s">
        <v>32</v>
      </c>
      <c r="P22" s="67">
        <v>0.85</v>
      </c>
    </row>
    <row r="23" spans="1:16" ht="27" customHeight="1" x14ac:dyDescent="0.4">
      <c r="E23" s="10" t="s">
        <v>5</v>
      </c>
      <c r="F23" s="22">
        <f>C17-F17</f>
        <v>3381.1418004130614</v>
      </c>
      <c r="H23" s="80" t="s">
        <v>5</v>
      </c>
      <c r="I23" s="82">
        <f>F23*P24*P30</f>
        <v>21119.097238430746</v>
      </c>
    </row>
    <row r="24" spans="1:16" ht="27" customHeight="1" thickBot="1" x14ac:dyDescent="0.45">
      <c r="E24" s="12" t="s">
        <v>6</v>
      </c>
      <c r="F24" s="23">
        <f>C18-F18</f>
        <v>229.75304323293619</v>
      </c>
      <c r="H24" s="83" t="s">
        <v>6</v>
      </c>
      <c r="I24" s="84">
        <f>F24*P24*P30</f>
        <v>1435.0705020029002</v>
      </c>
      <c r="O24" s="63" t="s">
        <v>24</v>
      </c>
      <c r="P24" s="45">
        <v>7</v>
      </c>
    </row>
    <row r="25" spans="1:16" ht="24" customHeight="1" x14ac:dyDescent="0.4">
      <c r="O25" s="49" t="s">
        <v>22</v>
      </c>
    </row>
    <row r="26" spans="1:16" ht="27" customHeight="1" thickBot="1" x14ac:dyDescent="0.45"/>
    <row r="27" spans="1:16" ht="30" customHeight="1" x14ac:dyDescent="0.4">
      <c r="H27" s="78" t="s">
        <v>43</v>
      </c>
      <c r="I27" s="79"/>
      <c r="O27" s="14" t="s">
        <v>25</v>
      </c>
      <c r="P27" s="15"/>
    </row>
    <row r="28" spans="1:16" ht="30" customHeight="1" x14ac:dyDescent="0.4">
      <c r="H28" s="80" t="s">
        <v>3</v>
      </c>
      <c r="I28" s="81">
        <f>I29+I30</f>
        <v>31054.167740433644</v>
      </c>
      <c r="O28" s="16" t="s">
        <v>5</v>
      </c>
      <c r="P28" s="43">
        <f>'①’’補正係数'!J55</f>
        <v>0.87699673162469316</v>
      </c>
    </row>
    <row r="29" spans="1:16" ht="30" customHeight="1" x14ac:dyDescent="0.4">
      <c r="H29" s="80" t="s">
        <v>5</v>
      </c>
      <c r="I29" s="82">
        <f>I23+I17</f>
        <v>24663.764273427023</v>
      </c>
      <c r="O29" s="17" t="s">
        <v>6</v>
      </c>
      <c r="P29" s="44">
        <f>'①’’補正係数'!I55</f>
        <v>0.83577885283078512</v>
      </c>
    </row>
    <row r="30" spans="1:16" ht="21.75" customHeight="1" thickBot="1" x14ac:dyDescent="0.45">
      <c r="H30" s="83" t="s">
        <v>6</v>
      </c>
      <c r="I30" s="84">
        <f>I24+I18</f>
        <v>6390.4034670066221</v>
      </c>
      <c r="O30" s="20" t="s">
        <v>21</v>
      </c>
      <c r="P30" s="58">
        <f>'①’’補正係数'!K55</f>
        <v>0.89230622946243032</v>
      </c>
    </row>
  </sheetData>
  <phoneticPr fontId="2"/>
  <dataValidations count="2">
    <dataValidation type="decimal" allowBlank="1" showErrorMessage="1" error="7~14日の範囲で入力してください" sqref="P15:P16">
      <formula1>7</formula1>
      <formula2>14</formula2>
    </dataValidation>
    <dataValidation type="decimal" allowBlank="1" showInputMessage="1" showErrorMessage="1" error="7~14日の範囲で入力してください" sqref="P24">
      <formula1>7</formula1>
      <formula2>14</formula2>
    </dataValidation>
  </dataValidations>
  <pageMargins left="0.7" right="0.7" top="0.75" bottom="0.75" header="0.3" footer="0.3"/>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4:K55"/>
  <sheetViews>
    <sheetView topLeftCell="A22" zoomScale="85" zoomScaleNormal="85" workbookViewId="0">
      <selection activeCell="B51" sqref="B51"/>
    </sheetView>
  </sheetViews>
  <sheetFormatPr defaultRowHeight="18.75" x14ac:dyDescent="0.4"/>
  <sheetData>
    <row r="34" spans="1:11" x14ac:dyDescent="0.4">
      <c r="B34" t="s">
        <v>17</v>
      </c>
      <c r="D34" t="s">
        <v>18</v>
      </c>
      <c r="K34" t="s">
        <v>18</v>
      </c>
    </row>
    <row r="35" spans="1:11" x14ac:dyDescent="0.4">
      <c r="B35" t="s">
        <v>6</v>
      </c>
      <c r="C35" t="s">
        <v>5</v>
      </c>
      <c r="I35" t="s">
        <v>6</v>
      </c>
      <c r="J35" t="s">
        <v>5</v>
      </c>
    </row>
    <row r="37" spans="1:11" x14ac:dyDescent="0.4">
      <c r="B37">
        <f>'①病床＞新規感染者数・療養者数換算'!P16</f>
        <v>13</v>
      </c>
      <c r="C37">
        <f>'①病床＞新規感染者数・療養者数換算'!P15</f>
        <v>8</v>
      </c>
      <c r="D37">
        <f>'①病床＞新規感染者数・療養者数換算'!P24</f>
        <v>7</v>
      </c>
      <c r="F37" t="s">
        <v>7</v>
      </c>
      <c r="G37" s="37">
        <f>'①病床＞新規感染者数・療養者数換算'!C8</f>
        <v>0.03</v>
      </c>
    </row>
    <row r="38" spans="1:11" x14ac:dyDescent="0.4">
      <c r="A38">
        <v>1</v>
      </c>
      <c r="B38" s="36">
        <f>(B37-7)/7</f>
        <v>0.8571428571428571</v>
      </c>
      <c r="C38" s="36">
        <f>(C37-7)/7</f>
        <v>0.14285714285714285</v>
      </c>
      <c r="D38" s="36">
        <f>(D37-7)/7</f>
        <v>0</v>
      </c>
      <c r="G38" s="36">
        <f t="shared" ref="G38:G49" si="0">G39/(1+$G$37)</f>
        <v>0.68095133999317758</v>
      </c>
      <c r="I38" s="38">
        <f>B38*G38</f>
        <v>0.58367257713700937</v>
      </c>
      <c r="J38" s="38">
        <f>C38*G38</f>
        <v>9.7278762856168224E-2</v>
      </c>
      <c r="K38" s="38">
        <f>D38*G38</f>
        <v>0</v>
      </c>
    </row>
    <row r="39" spans="1:11" x14ac:dyDescent="0.4">
      <c r="A39">
        <v>2</v>
      </c>
      <c r="B39" s="36">
        <f>B38+($B$51-$B$38)/13</f>
        <v>0.86813186813186805</v>
      </c>
      <c r="C39" s="36">
        <f>C38+($C$51-$C$38)/13</f>
        <v>0.20879120879120877</v>
      </c>
      <c r="D39" s="36">
        <f>D38+($D$51-$D$38)/13</f>
        <v>7.6923076923076927E-2</v>
      </c>
      <c r="G39" s="36">
        <f t="shared" si="0"/>
        <v>0.70137988019297293</v>
      </c>
      <c r="I39" s="38">
        <f t="shared" ref="I39:I51" si="1">B39*G39</f>
        <v>0.60889022566203133</v>
      </c>
      <c r="J39" s="38">
        <f t="shared" ref="J39:J51" si="2">C39*G39</f>
        <v>0.14644195300732402</v>
      </c>
      <c r="K39" s="38">
        <f t="shared" ref="K39:K51" si="3">D39*G39</f>
        <v>5.3952298476382533E-2</v>
      </c>
    </row>
    <row r="40" spans="1:11" x14ac:dyDescent="0.4">
      <c r="A40">
        <v>3</v>
      </c>
      <c r="B40" s="36">
        <f t="shared" ref="B40:B49" si="4">B39+($B$51-$B$38)/13</f>
        <v>0.879120879120879</v>
      </c>
      <c r="C40" s="36">
        <f t="shared" ref="C40:C50" si="5">C39+($C$51-$C$38)/13</f>
        <v>0.27472527472527469</v>
      </c>
      <c r="D40" s="36">
        <f t="shared" ref="D40:D50" si="6">D39+($D$51-$D$38)/13</f>
        <v>0.15384615384615385</v>
      </c>
      <c r="G40" s="36">
        <f t="shared" si="0"/>
        <v>0.7224212765987621</v>
      </c>
      <c r="I40" s="38">
        <f t="shared" si="1"/>
        <v>0.63509562777913142</v>
      </c>
      <c r="J40" s="38">
        <f t="shared" si="2"/>
        <v>0.19846738368097858</v>
      </c>
      <c r="K40" s="38">
        <f t="shared" si="3"/>
        <v>0.11114173486134803</v>
      </c>
    </row>
    <row r="41" spans="1:11" x14ac:dyDescent="0.4">
      <c r="A41">
        <v>4</v>
      </c>
      <c r="B41" s="36">
        <f t="shared" si="4"/>
        <v>0.89010989010988995</v>
      </c>
      <c r="C41" s="36">
        <f t="shared" si="5"/>
        <v>0.34065934065934061</v>
      </c>
      <c r="D41" s="36">
        <f t="shared" si="6"/>
        <v>0.23076923076923078</v>
      </c>
      <c r="G41" s="36">
        <f t="shared" si="0"/>
        <v>0.74409391489672494</v>
      </c>
      <c r="I41" s="38">
        <f t="shared" si="1"/>
        <v>0.66232535282016158</v>
      </c>
      <c r="J41" s="38">
        <f t="shared" si="2"/>
        <v>0.2534825424373458</v>
      </c>
      <c r="K41" s="38">
        <f t="shared" si="3"/>
        <v>0.1717139803607827</v>
      </c>
    </row>
    <row r="42" spans="1:11" x14ac:dyDescent="0.4">
      <c r="A42">
        <v>5</v>
      </c>
      <c r="B42" s="36">
        <f t="shared" si="4"/>
        <v>0.9010989010989009</v>
      </c>
      <c r="C42" s="36">
        <f t="shared" si="5"/>
        <v>0.40659340659340654</v>
      </c>
      <c r="D42" s="36">
        <f t="shared" si="6"/>
        <v>0.30769230769230771</v>
      </c>
      <c r="G42" s="36">
        <f t="shared" si="0"/>
        <v>0.76641673234362673</v>
      </c>
      <c r="I42" s="38">
        <f t="shared" si="1"/>
        <v>0.69061727529865247</v>
      </c>
      <c r="J42" s="38">
        <f t="shared" si="2"/>
        <v>0.31161999007378227</v>
      </c>
      <c r="K42" s="38">
        <f t="shared" si="3"/>
        <v>0.23582053302880823</v>
      </c>
    </row>
    <row r="43" spans="1:11" x14ac:dyDescent="0.4">
      <c r="A43">
        <v>6</v>
      </c>
      <c r="B43" s="36">
        <f t="shared" si="4"/>
        <v>0.91208791208791185</v>
      </c>
      <c r="C43" s="36">
        <f t="shared" si="5"/>
        <v>0.47252747252747246</v>
      </c>
      <c r="D43" s="36">
        <f t="shared" si="6"/>
        <v>0.38461538461538464</v>
      </c>
      <c r="G43" s="36">
        <f t="shared" si="0"/>
        <v>0.7894092343139355</v>
      </c>
      <c r="I43" s="38">
        <f t="shared" si="1"/>
        <v>0.72001062030831464</v>
      </c>
      <c r="J43" s="38">
        <f t="shared" si="2"/>
        <v>0.37301755028021122</v>
      </c>
      <c r="K43" s="38">
        <f t="shared" si="3"/>
        <v>0.30361893627459058</v>
      </c>
    </row>
    <row r="44" spans="1:11" x14ac:dyDescent="0.4">
      <c r="A44">
        <v>7</v>
      </c>
      <c r="B44" s="36">
        <f t="shared" si="4"/>
        <v>0.9230769230769228</v>
      </c>
      <c r="C44" s="36">
        <f t="shared" si="5"/>
        <v>0.53846153846153844</v>
      </c>
      <c r="D44" s="36">
        <f t="shared" si="6"/>
        <v>0.46153846153846156</v>
      </c>
      <c r="G44" s="36">
        <f t="shared" si="0"/>
        <v>0.81309151134335356</v>
      </c>
      <c r="I44" s="38">
        <f t="shared" si="1"/>
        <v>0.75054601047078762</v>
      </c>
      <c r="J44" s="38">
        <f t="shared" si="2"/>
        <v>0.43781850610795958</v>
      </c>
      <c r="K44" s="38">
        <f t="shared" si="3"/>
        <v>0.37527300523539397</v>
      </c>
    </row>
    <row r="45" spans="1:11" x14ac:dyDescent="0.4">
      <c r="A45">
        <v>8</v>
      </c>
      <c r="B45" s="36">
        <f t="shared" si="4"/>
        <v>0.93406593406593375</v>
      </c>
      <c r="C45" s="36">
        <f t="shared" si="5"/>
        <v>0.60439560439560436</v>
      </c>
      <c r="D45" s="36">
        <f t="shared" si="6"/>
        <v>0.53846153846153855</v>
      </c>
      <c r="G45" s="36">
        <f t="shared" si="0"/>
        <v>0.83748425668365423</v>
      </c>
      <c r="I45" s="38">
        <f t="shared" si="1"/>
        <v>0.78226551448473169</v>
      </c>
      <c r="J45" s="38">
        <f t="shared" si="2"/>
        <v>0.5061718034901207</v>
      </c>
      <c r="K45" s="38">
        <f t="shared" si="3"/>
        <v>0.4509530612911985</v>
      </c>
    </row>
    <row r="46" spans="1:11" x14ac:dyDescent="0.4">
      <c r="A46">
        <v>9</v>
      </c>
      <c r="B46" s="36">
        <f t="shared" si="4"/>
        <v>0.9450549450549447</v>
      </c>
      <c r="C46" s="36">
        <f t="shared" si="5"/>
        <v>0.67032967032967028</v>
      </c>
      <c r="D46" s="36">
        <f t="shared" si="6"/>
        <v>0.61538461538461542</v>
      </c>
      <c r="G46" s="36">
        <f t="shared" si="0"/>
        <v>0.86260878438416388</v>
      </c>
      <c r="I46" s="38">
        <f t="shared" si="1"/>
        <v>0.81521269733008861</v>
      </c>
      <c r="J46" s="38">
        <f t="shared" si="2"/>
        <v>0.57823226205971423</v>
      </c>
      <c r="K46" s="38">
        <f t="shared" si="3"/>
        <v>0.53083617500563929</v>
      </c>
    </row>
    <row r="47" spans="1:11" x14ac:dyDescent="0.4">
      <c r="A47">
        <v>10</v>
      </c>
      <c r="B47" s="36">
        <f t="shared" si="4"/>
        <v>0.95604395604395565</v>
      </c>
      <c r="C47" s="36">
        <f t="shared" si="5"/>
        <v>0.7362637362637362</v>
      </c>
      <c r="D47" s="36">
        <f t="shared" si="6"/>
        <v>0.69230769230769229</v>
      </c>
      <c r="G47" s="36">
        <f t="shared" si="0"/>
        <v>0.88848704791568878</v>
      </c>
      <c r="I47" s="38">
        <f t="shared" si="1"/>
        <v>0.84943267218313068</v>
      </c>
      <c r="J47" s="38">
        <f t="shared" si="2"/>
        <v>0.65416079352034218</v>
      </c>
      <c r="K47" s="38">
        <f t="shared" si="3"/>
        <v>0.61510641778778452</v>
      </c>
    </row>
    <row r="48" spans="1:11" x14ac:dyDescent="0.4">
      <c r="A48">
        <v>11</v>
      </c>
      <c r="B48" s="36">
        <f t="shared" si="4"/>
        <v>0.96703296703296659</v>
      </c>
      <c r="C48" s="36">
        <f t="shared" si="5"/>
        <v>0.80219780219780212</v>
      </c>
      <c r="D48" s="36">
        <f t="shared" si="6"/>
        <v>0.76923076923076916</v>
      </c>
      <c r="G48" s="36">
        <f t="shared" si="0"/>
        <v>0.9151416593531595</v>
      </c>
      <c r="I48" s="38">
        <f t="shared" si="1"/>
        <v>0.88497215409975827</v>
      </c>
      <c r="J48" s="38">
        <f t="shared" si="2"/>
        <v>0.73412462783275423</v>
      </c>
      <c r="K48" s="38">
        <f t="shared" si="3"/>
        <v>0.70395512257935344</v>
      </c>
    </row>
    <row r="49" spans="1:11" x14ac:dyDescent="0.4">
      <c r="A49">
        <v>12</v>
      </c>
      <c r="B49" s="36">
        <f t="shared" si="4"/>
        <v>0.97802197802197754</v>
      </c>
      <c r="C49" s="36">
        <f t="shared" si="5"/>
        <v>0.86813186813186805</v>
      </c>
      <c r="D49" s="36">
        <f t="shared" si="6"/>
        <v>0.84615384615384603</v>
      </c>
      <c r="G49" s="36">
        <f t="shared" si="0"/>
        <v>0.94259590913375435</v>
      </c>
      <c r="I49" s="38">
        <f t="shared" si="1"/>
        <v>0.92187951552641867</v>
      </c>
      <c r="J49" s="38">
        <f t="shared" si="2"/>
        <v>0.8182975474897427</v>
      </c>
      <c r="K49" s="38">
        <f t="shared" si="3"/>
        <v>0.79758115388240747</v>
      </c>
    </row>
    <row r="50" spans="1:11" x14ac:dyDescent="0.4">
      <c r="A50">
        <v>13</v>
      </c>
      <c r="B50" s="36">
        <f>B49+($B$51-$B$38)/13</f>
        <v>0.98901098901098849</v>
      </c>
      <c r="C50" s="36">
        <f t="shared" si="5"/>
        <v>0.93406593406593397</v>
      </c>
      <c r="D50" s="36">
        <f t="shared" si="6"/>
        <v>0.92307692307692291</v>
      </c>
      <c r="G50" s="36">
        <f>G51/(1+$G$37)</f>
        <v>0.970873786407767</v>
      </c>
      <c r="I50" s="38">
        <f t="shared" si="1"/>
        <v>0.96020484369998882</v>
      </c>
      <c r="J50" s="38">
        <f t="shared" si="2"/>
        <v>0.9068601301611009</v>
      </c>
      <c r="K50" s="38">
        <f t="shared" si="3"/>
        <v>0.89619118745332327</v>
      </c>
    </row>
    <row r="51" spans="1:11" x14ac:dyDescent="0.4">
      <c r="A51">
        <v>14</v>
      </c>
      <c r="B51">
        <v>1</v>
      </c>
      <c r="C51">
        <v>1</v>
      </c>
      <c r="D51">
        <v>1</v>
      </c>
      <c r="G51">
        <v>1</v>
      </c>
      <c r="I51" s="38">
        <f t="shared" si="1"/>
        <v>1</v>
      </c>
      <c r="J51" s="38">
        <f t="shared" si="2"/>
        <v>1</v>
      </c>
      <c r="K51" s="38">
        <f t="shared" si="3"/>
        <v>1</v>
      </c>
    </row>
    <row r="53" spans="1:11" x14ac:dyDescent="0.4">
      <c r="B53" s="39">
        <f>SUM(B38:B51)</f>
        <v>12.999999999999998</v>
      </c>
      <c r="C53" s="39">
        <f>SUM(C38:C51)</f>
        <v>7.9999999999999991</v>
      </c>
      <c r="D53" s="39">
        <f>SUM(D38:D51)</f>
        <v>7</v>
      </c>
      <c r="I53" s="39">
        <f>SUM(I38:I51)</f>
        <v>10.865125086800205</v>
      </c>
      <c r="J53" s="39">
        <f>SUM(J38:J51)</f>
        <v>7.0159738529975444</v>
      </c>
      <c r="K53" s="39">
        <f>SUM(K38:K51)</f>
        <v>6.2461436062370126</v>
      </c>
    </row>
    <row r="55" spans="1:11" x14ac:dyDescent="0.4">
      <c r="H55" s="4" t="s">
        <v>8</v>
      </c>
      <c r="I55" s="42">
        <f>I53/B53</f>
        <v>0.83577885283078512</v>
      </c>
      <c r="J55" s="42">
        <f>J53/C53</f>
        <v>0.87699673162469316</v>
      </c>
      <c r="K55" s="42">
        <f>K53/D53</f>
        <v>0.89230622946243032</v>
      </c>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zoomScale="90" zoomScaleNormal="90" workbookViewId="0">
      <selection activeCell="A6" sqref="A6"/>
    </sheetView>
  </sheetViews>
  <sheetFormatPr defaultRowHeight="18.75" x14ac:dyDescent="0.4"/>
  <cols>
    <col min="1" max="1" width="11.625" customWidth="1"/>
    <col min="2" max="2" width="14.75" customWidth="1"/>
    <col min="3" max="4" width="14" customWidth="1"/>
    <col min="5" max="7" width="15" customWidth="1"/>
    <col min="8" max="8" width="20.25" customWidth="1"/>
    <col min="9" max="9" width="18.75" customWidth="1"/>
    <col min="10" max="10" width="12.25" customWidth="1"/>
    <col min="12" max="13" width="12.625" customWidth="1"/>
    <col min="14" max="15" width="11.5" customWidth="1"/>
    <col min="16" max="16" width="11.125" customWidth="1"/>
    <col min="17" max="17" width="11.625" customWidth="1"/>
    <col min="18" max="18" width="11.125" customWidth="1"/>
  </cols>
  <sheetData>
    <row r="1" spans="1:18" ht="19.5" x14ac:dyDescent="0.4">
      <c r="A1" s="53" t="s">
        <v>62</v>
      </c>
    </row>
    <row r="2" spans="1:18" ht="19.5" x14ac:dyDescent="0.4">
      <c r="A2" s="53" t="s">
        <v>64</v>
      </c>
    </row>
    <row r="3" spans="1:18" x14ac:dyDescent="0.4">
      <c r="A3" t="s">
        <v>49</v>
      </c>
    </row>
    <row r="4" spans="1:18" x14ac:dyDescent="0.4">
      <c r="A4" t="s">
        <v>50</v>
      </c>
    </row>
    <row r="5" spans="1:18" x14ac:dyDescent="0.4">
      <c r="A5" t="s">
        <v>65</v>
      </c>
    </row>
    <row r="6" spans="1:18" x14ac:dyDescent="0.4">
      <c r="A6" t="s">
        <v>66</v>
      </c>
    </row>
    <row r="7" spans="1:18" x14ac:dyDescent="0.4">
      <c r="A7" t="s">
        <v>59</v>
      </c>
    </row>
    <row r="8" spans="1:18" x14ac:dyDescent="0.4">
      <c r="A8" t="s">
        <v>60</v>
      </c>
    </row>
    <row r="9" spans="1:18" x14ac:dyDescent="0.4">
      <c r="A9" t="s">
        <v>52</v>
      </c>
    </row>
    <row r="11" spans="1:18" s="100" customFormat="1" ht="56.25" x14ac:dyDescent="0.4">
      <c r="B11" s="100" t="s">
        <v>53</v>
      </c>
      <c r="I11" s="101" t="s">
        <v>51</v>
      </c>
      <c r="L11" s="100" t="s">
        <v>11</v>
      </c>
      <c r="N11" s="100" t="s">
        <v>12</v>
      </c>
      <c r="Q11" s="100" t="s">
        <v>14</v>
      </c>
      <c r="R11" s="100" t="s">
        <v>15</v>
      </c>
    </row>
    <row r="12" spans="1:18" s="100" customFormat="1" ht="75.75" thickBot="1" x14ac:dyDescent="0.45">
      <c r="C12" s="100" t="s">
        <v>0</v>
      </c>
      <c r="D12" s="100" t="s">
        <v>55</v>
      </c>
      <c r="E12" s="100" t="s">
        <v>56</v>
      </c>
      <c r="F12" t="s">
        <v>57</v>
      </c>
      <c r="G12" t="s">
        <v>58</v>
      </c>
      <c r="H12" s="100" t="s">
        <v>54</v>
      </c>
      <c r="I12" s="102">
        <f>'①病床＞新規感染者数・療養者数換算'!C16</f>
        <v>4572.1998653320643</v>
      </c>
      <c r="L12" s="100" t="s">
        <v>30</v>
      </c>
      <c r="M12" s="100" t="s">
        <v>31</v>
      </c>
      <c r="N12" s="100" t="s">
        <v>30</v>
      </c>
      <c r="O12" s="100" t="s">
        <v>31</v>
      </c>
      <c r="P12" s="100" t="s">
        <v>13</v>
      </c>
    </row>
    <row r="13" spans="1:18" x14ac:dyDescent="0.4">
      <c r="A13" s="1">
        <f t="shared" ref="A13:A14" si="0">A14-1</f>
        <v>44267</v>
      </c>
      <c r="B13" s="55">
        <v>2000</v>
      </c>
      <c r="I13" s="46">
        <f>I12</f>
        <v>4572.1998653320643</v>
      </c>
      <c r="R13" s="47">
        <f>'①病床＞新規感染者数・療養者数換算'!L16</f>
        <v>10000</v>
      </c>
    </row>
    <row r="14" spans="1:18" x14ac:dyDescent="0.4">
      <c r="A14" s="1">
        <f t="shared" si="0"/>
        <v>44268</v>
      </c>
      <c r="B14" s="56">
        <v>2050</v>
      </c>
      <c r="I14" s="46">
        <f t="shared" ref="I14:I61" si="1">I13</f>
        <v>4572.1998653320643</v>
      </c>
      <c r="R14" s="48">
        <f t="shared" ref="R14:R32" si="2">R13</f>
        <v>10000</v>
      </c>
    </row>
    <row r="15" spans="1:18" x14ac:dyDescent="0.4">
      <c r="A15" s="1">
        <f t="shared" ref="A15:A31" si="3">A16-1</f>
        <v>44269</v>
      </c>
      <c r="B15" s="56">
        <v>2100</v>
      </c>
      <c r="I15" s="46">
        <f t="shared" si="1"/>
        <v>4572.1998653320643</v>
      </c>
      <c r="R15" s="48">
        <f t="shared" si="2"/>
        <v>10000</v>
      </c>
    </row>
    <row r="16" spans="1:18" x14ac:dyDescent="0.4">
      <c r="A16" s="1">
        <f t="shared" si="3"/>
        <v>44270</v>
      </c>
      <c r="B16" s="56">
        <v>2150</v>
      </c>
      <c r="C16" s="2"/>
      <c r="I16" s="46">
        <f t="shared" si="1"/>
        <v>4572.1998653320643</v>
      </c>
      <c r="R16" s="48">
        <f t="shared" si="2"/>
        <v>10000</v>
      </c>
    </row>
    <row r="17" spans="1:18" x14ac:dyDescent="0.4">
      <c r="A17" s="1">
        <f t="shared" si="3"/>
        <v>44271</v>
      </c>
      <c r="B17" s="56">
        <v>2200</v>
      </c>
      <c r="C17" s="2"/>
      <c r="D17" s="3"/>
      <c r="I17" s="46">
        <f t="shared" si="1"/>
        <v>4572.1998653320643</v>
      </c>
      <c r="R17" s="48">
        <f t="shared" si="2"/>
        <v>10000</v>
      </c>
    </row>
    <row r="18" spans="1:18" x14ac:dyDescent="0.4">
      <c r="A18" s="1">
        <f t="shared" si="3"/>
        <v>44272</v>
      </c>
      <c r="B18" s="56">
        <v>2250</v>
      </c>
      <c r="C18" s="2"/>
      <c r="D18" s="3"/>
      <c r="I18" s="46">
        <f t="shared" si="1"/>
        <v>4572.1998653320643</v>
      </c>
      <c r="R18" s="48">
        <f t="shared" si="2"/>
        <v>10000</v>
      </c>
    </row>
    <row r="19" spans="1:18" x14ac:dyDescent="0.4">
      <c r="A19" s="1">
        <f t="shared" si="3"/>
        <v>44273</v>
      </c>
      <c r="B19" s="56">
        <v>2300</v>
      </c>
      <c r="C19" s="2">
        <f>AVERAGE(B13:B19)</f>
        <v>2150</v>
      </c>
      <c r="D19" s="3"/>
      <c r="I19" s="46">
        <f t="shared" si="1"/>
        <v>4572.1998653320643</v>
      </c>
      <c r="L19" s="47">
        <f>C19*(1-'①病床＞新規感染者数・療養者数換算'!$C$7)</f>
        <v>1827.5</v>
      </c>
      <c r="M19" s="47">
        <f>C19*'①病床＞新規感染者数・療養者数換算'!$C$7</f>
        <v>322.5</v>
      </c>
      <c r="R19" s="48">
        <f t="shared" si="2"/>
        <v>10000</v>
      </c>
    </row>
    <row r="20" spans="1:18" x14ac:dyDescent="0.4">
      <c r="A20" s="1">
        <f t="shared" si="3"/>
        <v>44274</v>
      </c>
      <c r="B20" s="56">
        <v>2350</v>
      </c>
      <c r="C20" s="2">
        <f>AVERAGE(B14:B20)</f>
        <v>2200</v>
      </c>
      <c r="D20" s="3"/>
      <c r="I20" s="46">
        <f t="shared" si="1"/>
        <v>4572.1998653320643</v>
      </c>
      <c r="L20" s="47">
        <f>C20*(1-'①病床＞新規感染者数・療養者数換算'!$C$7)</f>
        <v>1870</v>
      </c>
      <c r="M20" s="47">
        <f>C20*'①病床＞新規感染者数・療養者数換算'!$C$7</f>
        <v>330</v>
      </c>
      <c r="R20" s="48">
        <f t="shared" si="2"/>
        <v>10000</v>
      </c>
    </row>
    <row r="21" spans="1:18" x14ac:dyDescent="0.4">
      <c r="A21" s="1">
        <f t="shared" si="3"/>
        <v>44275</v>
      </c>
      <c r="B21" s="56">
        <v>2400</v>
      </c>
      <c r="C21" s="2">
        <f t="shared" ref="C21:C25" si="4">AVERAGE(B15:B21)</f>
        <v>2250</v>
      </c>
      <c r="D21" s="3"/>
      <c r="I21" s="46">
        <f t="shared" si="1"/>
        <v>4572.1998653320643</v>
      </c>
      <c r="L21" s="47">
        <f>C21*(1-'①病床＞新規感染者数・療養者数換算'!$C$7)</f>
        <v>1912.5</v>
      </c>
      <c r="M21" s="47">
        <f>C21*'①病床＞新規感染者数・療養者数換算'!$C$7</f>
        <v>337.5</v>
      </c>
      <c r="R21" s="48">
        <f t="shared" si="2"/>
        <v>10000</v>
      </c>
    </row>
    <row r="22" spans="1:18" x14ac:dyDescent="0.4">
      <c r="A22" s="1">
        <f t="shared" si="3"/>
        <v>44276</v>
      </c>
      <c r="B22" s="56">
        <v>2450</v>
      </c>
      <c r="C22" s="2">
        <f t="shared" si="4"/>
        <v>2300</v>
      </c>
      <c r="D22" s="3"/>
      <c r="I22" s="46">
        <f t="shared" si="1"/>
        <v>4572.1998653320643</v>
      </c>
      <c r="L22" s="47">
        <f>C22*(1-'①病床＞新規感染者数・療養者数換算'!$C$7)</f>
        <v>1955</v>
      </c>
      <c r="M22" s="47">
        <f>C22*'①病床＞新規感染者数・療養者数換算'!$C$7</f>
        <v>345</v>
      </c>
      <c r="R22" s="48">
        <f t="shared" si="2"/>
        <v>10000</v>
      </c>
    </row>
    <row r="23" spans="1:18" x14ac:dyDescent="0.4">
      <c r="A23" s="1">
        <f t="shared" si="3"/>
        <v>44277</v>
      </c>
      <c r="B23" s="56">
        <v>2500</v>
      </c>
      <c r="C23" s="2">
        <f t="shared" si="4"/>
        <v>2350</v>
      </c>
      <c r="D23" s="3"/>
      <c r="I23" s="46">
        <f t="shared" si="1"/>
        <v>4572.1998653320643</v>
      </c>
      <c r="L23" s="47">
        <f>C23*(1-'①病床＞新規感染者数・療養者数換算'!$C$7)</f>
        <v>1997.5</v>
      </c>
      <c r="M23" s="47">
        <f>C23*'①病床＞新規感染者数・療養者数換算'!$C$7</f>
        <v>352.5</v>
      </c>
      <c r="R23" s="48">
        <f t="shared" si="2"/>
        <v>10000</v>
      </c>
    </row>
    <row r="24" spans="1:18" x14ac:dyDescent="0.4">
      <c r="A24" s="1">
        <f t="shared" si="3"/>
        <v>44278</v>
      </c>
      <c r="B24" s="56">
        <v>2550</v>
      </c>
      <c r="C24" s="2">
        <f t="shared" si="4"/>
        <v>2400</v>
      </c>
      <c r="D24" s="3"/>
      <c r="I24" s="46">
        <f t="shared" si="1"/>
        <v>4572.1998653320643</v>
      </c>
      <c r="L24" s="47">
        <f>C24*(1-'①病床＞新規感染者数・療養者数換算'!$C$7)</f>
        <v>2040</v>
      </c>
      <c r="M24" s="47">
        <f>C24*'①病床＞新規感染者数・療養者数換算'!$C$7</f>
        <v>360</v>
      </c>
      <c r="R24" s="48">
        <f t="shared" si="2"/>
        <v>10000</v>
      </c>
    </row>
    <row r="25" spans="1:18" x14ac:dyDescent="0.4">
      <c r="A25" s="1">
        <f t="shared" si="3"/>
        <v>44279</v>
      </c>
      <c r="B25" s="56">
        <v>2600</v>
      </c>
      <c r="C25" s="2">
        <f t="shared" si="4"/>
        <v>2450</v>
      </c>
      <c r="D25" s="3"/>
      <c r="I25" s="46">
        <f t="shared" si="1"/>
        <v>4572.1998653320643</v>
      </c>
      <c r="L25" s="47">
        <f>C25*(1-'①病床＞新規感染者数・療養者数換算'!$C$7)</f>
        <v>2082.5</v>
      </c>
      <c r="M25" s="47">
        <f>C25*'①病床＞新規感染者数・療養者数換算'!$C$7</f>
        <v>367.5</v>
      </c>
      <c r="R25" s="48">
        <f t="shared" si="2"/>
        <v>10000</v>
      </c>
    </row>
    <row r="26" spans="1:18" x14ac:dyDescent="0.4">
      <c r="A26" s="1">
        <f t="shared" si="3"/>
        <v>44280</v>
      </c>
      <c r="B26" s="56">
        <v>2650</v>
      </c>
      <c r="C26" s="2">
        <f>AVERAGE(B20:B26)</f>
        <v>2500</v>
      </c>
      <c r="D26" s="3"/>
      <c r="I26" s="46">
        <f t="shared" si="1"/>
        <v>4572.1998653320643</v>
      </c>
      <c r="L26" s="47">
        <f>C26*(1-'①病床＞新規感染者数・療養者数換算'!$C$7)</f>
        <v>2125</v>
      </c>
      <c r="M26" s="47">
        <f>C26*'①病床＞新規感染者数・療養者数換算'!$C$7</f>
        <v>375</v>
      </c>
      <c r="R26" s="48">
        <f t="shared" si="2"/>
        <v>10000</v>
      </c>
    </row>
    <row r="27" spans="1:18" x14ac:dyDescent="0.4">
      <c r="A27" s="1">
        <f t="shared" si="3"/>
        <v>44281</v>
      </c>
      <c r="B27" s="56">
        <v>2700</v>
      </c>
      <c r="C27" s="2">
        <f t="shared" ref="C27:C33" si="5">AVERAGE(B21:B27)</f>
        <v>2550</v>
      </c>
      <c r="D27" s="3">
        <f t="shared" ref="D27:D33" si="6">C27/C26-1</f>
        <v>2.0000000000000018E-2</v>
      </c>
      <c r="F27" s="106">
        <f t="shared" ref="F27:F32" si="7">C27/C20</f>
        <v>1.1590909090909092</v>
      </c>
      <c r="G27" s="106"/>
      <c r="I27" s="46">
        <f t="shared" si="1"/>
        <v>4572.1998653320643</v>
      </c>
      <c r="L27" s="47">
        <f>C27*(1-'①病床＞新規感染者数・療養者数換算'!$C$7)</f>
        <v>2167.5</v>
      </c>
      <c r="M27" s="47">
        <f>C27*'①病床＞新規感染者数・療養者数換算'!$C$7</f>
        <v>382.5</v>
      </c>
      <c r="R27" s="48">
        <f t="shared" si="2"/>
        <v>10000</v>
      </c>
    </row>
    <row r="28" spans="1:18" x14ac:dyDescent="0.4">
      <c r="A28" s="1">
        <f t="shared" si="3"/>
        <v>44282</v>
      </c>
      <c r="B28" s="56">
        <v>2750</v>
      </c>
      <c r="C28" s="2">
        <f t="shared" si="5"/>
        <v>2600</v>
      </c>
      <c r="D28" s="3">
        <f t="shared" si="6"/>
        <v>1.9607843137254832E-2</v>
      </c>
      <c r="F28" s="106">
        <f t="shared" si="7"/>
        <v>1.1555555555555554</v>
      </c>
      <c r="G28" s="106"/>
      <c r="I28" s="46">
        <f t="shared" si="1"/>
        <v>4572.1998653320643</v>
      </c>
      <c r="L28" s="47">
        <f>C28*(1-'①病床＞新規感染者数・療養者数換算'!$C$7)</f>
        <v>2210</v>
      </c>
      <c r="M28" s="47">
        <f>C28*'①病床＞新規感染者数・療養者数換算'!$C$7</f>
        <v>390</v>
      </c>
      <c r="R28" s="48">
        <f t="shared" si="2"/>
        <v>10000</v>
      </c>
    </row>
    <row r="29" spans="1:18" x14ac:dyDescent="0.4">
      <c r="A29" s="1">
        <f t="shared" si="3"/>
        <v>44283</v>
      </c>
      <c r="B29" s="56">
        <v>2800</v>
      </c>
      <c r="C29" s="2">
        <f t="shared" si="5"/>
        <v>2650</v>
      </c>
      <c r="D29" s="3">
        <f t="shared" si="6"/>
        <v>1.9230769230769162E-2</v>
      </c>
      <c r="F29" s="106">
        <f t="shared" si="7"/>
        <v>1.1521739130434783</v>
      </c>
      <c r="G29" s="106"/>
      <c r="I29" s="46">
        <f t="shared" si="1"/>
        <v>4572.1998653320643</v>
      </c>
      <c r="L29" s="47">
        <f>C29*(1-'①病床＞新規感染者数・療養者数換算'!$C$7)</f>
        <v>2252.5</v>
      </c>
      <c r="M29" s="47">
        <f>C29*'①病床＞新規感染者数・療養者数換算'!$C$7</f>
        <v>397.5</v>
      </c>
      <c r="R29" s="48">
        <f t="shared" si="2"/>
        <v>10000</v>
      </c>
    </row>
    <row r="30" spans="1:18" x14ac:dyDescent="0.4">
      <c r="A30" s="1">
        <f t="shared" si="3"/>
        <v>44284</v>
      </c>
      <c r="B30" s="56">
        <v>2850</v>
      </c>
      <c r="C30" s="2">
        <f t="shared" si="5"/>
        <v>2700</v>
      </c>
      <c r="D30" s="3">
        <f t="shared" si="6"/>
        <v>1.8867924528301883E-2</v>
      </c>
      <c r="F30" s="106">
        <f t="shared" si="7"/>
        <v>1.1489361702127661</v>
      </c>
      <c r="G30" s="106"/>
      <c r="I30" s="46">
        <f t="shared" si="1"/>
        <v>4572.1998653320643</v>
      </c>
      <c r="L30" s="47">
        <f>C30*(1-'①病床＞新規感染者数・療養者数換算'!$C$7)</f>
        <v>2295</v>
      </c>
      <c r="M30" s="47">
        <f>C30*'①病床＞新規感染者数・療養者数換算'!$C$7</f>
        <v>405</v>
      </c>
      <c r="R30" s="48">
        <f t="shared" si="2"/>
        <v>10000</v>
      </c>
    </row>
    <row r="31" spans="1:18" x14ac:dyDescent="0.4">
      <c r="A31" s="1">
        <f t="shared" si="3"/>
        <v>44285</v>
      </c>
      <c r="B31" s="56">
        <v>2900</v>
      </c>
      <c r="C31" s="2">
        <f t="shared" si="5"/>
        <v>2750</v>
      </c>
      <c r="D31" s="3">
        <f t="shared" si="6"/>
        <v>1.8518518518518601E-2</v>
      </c>
      <c r="F31" s="106">
        <f t="shared" si="7"/>
        <v>1.1458333333333333</v>
      </c>
      <c r="G31" s="106"/>
      <c r="I31" s="46">
        <f t="shared" si="1"/>
        <v>4572.1998653320643</v>
      </c>
      <c r="L31" s="47">
        <f>C31*(1-'①病床＞新規感染者数・療養者数換算'!$C$7)</f>
        <v>2337.5</v>
      </c>
      <c r="M31" s="47">
        <f>C31*'①病床＞新規感染者数・療養者数換算'!$C$7</f>
        <v>412.5</v>
      </c>
      <c r="R31" s="48">
        <f t="shared" si="2"/>
        <v>10000</v>
      </c>
    </row>
    <row r="32" spans="1:18" ht="19.5" thickBot="1" x14ac:dyDescent="0.45">
      <c r="A32" s="1">
        <f>A33-1</f>
        <v>44286</v>
      </c>
      <c r="B32" s="56">
        <v>2950</v>
      </c>
      <c r="C32" s="2">
        <f t="shared" si="5"/>
        <v>2800</v>
      </c>
      <c r="D32" s="3">
        <f t="shared" si="6"/>
        <v>1.8181818181818077E-2</v>
      </c>
      <c r="F32" s="106">
        <f t="shared" si="7"/>
        <v>1.1428571428571428</v>
      </c>
      <c r="G32" s="106"/>
      <c r="I32" s="46">
        <f t="shared" si="1"/>
        <v>4572.1998653320643</v>
      </c>
      <c r="L32" s="47">
        <f>C32*(1-'①病床＞新規感染者数・療養者数換算'!$C$7)</f>
        <v>2380</v>
      </c>
      <c r="M32" s="47">
        <f>C32*'①病床＞新規感染者数・療養者数換算'!$C$7</f>
        <v>420</v>
      </c>
      <c r="N32" s="47">
        <f>SUMPRODUCT(L19:L32,'①’’補正係数'!$C$38:$C$51)*'①病床＞新規感染者数・療養者数換算'!$P$11</f>
        <v>2270.7750000000001</v>
      </c>
      <c r="O32" s="47">
        <f>SUMPRODUCT(M19:M32,'③’’補正係数'!$B$5:$B$18)*'①病床＞新規感染者数・療養者数換算'!$P$12</f>
        <v>3221.9249999999988</v>
      </c>
      <c r="P32" s="48">
        <f>N32+O32</f>
        <v>5492.6999999999989</v>
      </c>
      <c r="Q32" s="47">
        <f>P32/'①病床＞新規感染者数・療養者数換算'!$P$22</f>
        <v>6461.9999999999991</v>
      </c>
      <c r="R32" s="48">
        <f t="shared" si="2"/>
        <v>10000</v>
      </c>
    </row>
    <row r="33" spans="1:18" ht="19.5" thickBot="1" x14ac:dyDescent="0.45">
      <c r="A33" s="54">
        <v>44287</v>
      </c>
      <c r="B33" s="57">
        <v>3000</v>
      </c>
      <c r="C33" s="2">
        <f t="shared" si="5"/>
        <v>2850</v>
      </c>
      <c r="D33" s="3">
        <f t="shared" si="6"/>
        <v>1.7857142857142794E-2</v>
      </c>
      <c r="E33" s="105">
        <f>AVERAGE(D27:D33)</f>
        <v>1.8894859493400768E-2</v>
      </c>
      <c r="F33" s="107">
        <f>C33/C26</f>
        <v>1.1399999999999999</v>
      </c>
      <c r="G33" s="107">
        <f>C33/C19</f>
        <v>1.3255813953488371</v>
      </c>
      <c r="H33" s="30">
        <f>C33</f>
        <v>2850</v>
      </c>
      <c r="I33" s="46">
        <f t="shared" si="1"/>
        <v>4572.1998653320643</v>
      </c>
      <c r="L33" s="47">
        <f>C33*(1-'①病床＞新規感染者数・療養者数換算'!$C$7)</f>
        <v>2422.5</v>
      </c>
      <c r="M33" s="47">
        <f>C33*'①病床＞新規感染者数・療養者数換算'!$C$7</f>
        <v>427.5</v>
      </c>
      <c r="N33" s="47">
        <f>SUMPRODUCT(L20:L33,'①’’補正係数'!$C$38:$C$51)*'①病床＞新規感染者数・療養者数換算'!$P$11</f>
        <v>2314.9749999999995</v>
      </c>
      <c r="O33" s="47">
        <f>SUMPRODUCT(M20:M33,'③’’補正係数'!$B$5:$B$18)*'①病床＞新規感染者数・療養者数換算'!$P$12</f>
        <v>3286.7624999999994</v>
      </c>
      <c r="P33" s="48">
        <f t="shared" ref="P33:P61" si="8">N33+O33</f>
        <v>5601.7374999999993</v>
      </c>
      <c r="Q33" s="47">
        <f>P33/'①病床＞新規感染者数・療養者数換算'!$P$22</f>
        <v>6590.2794117647054</v>
      </c>
      <c r="R33" s="48">
        <f>R32</f>
        <v>10000</v>
      </c>
    </row>
    <row r="34" spans="1:18" x14ac:dyDescent="0.4">
      <c r="A34" s="28">
        <f>A33+1</f>
        <v>44288</v>
      </c>
      <c r="H34" s="29">
        <f>H33*(1+$E$33)</f>
        <v>2903.8503495561927</v>
      </c>
      <c r="I34" s="46">
        <f t="shared" si="1"/>
        <v>4572.1998653320643</v>
      </c>
      <c r="L34" s="47">
        <f>H34*(1-'①病床＞新規感染者数・療養者数換算'!$C$7)</f>
        <v>2468.2727971227637</v>
      </c>
      <c r="M34" s="47">
        <f>H34*'①病床＞新規感染者数・療養者数換算'!$C$7</f>
        <v>435.57755243342888</v>
      </c>
      <c r="N34" s="47">
        <f>SUMPRODUCT(L21:L34,'①’’補正係数'!$C$38:$C$51)*'①病床＞新規感染者数・療養者数換算'!$P$11</f>
        <v>2359.600463625959</v>
      </c>
      <c r="O34" s="47">
        <f>SUMPRODUCT(M21:M34,'③’’補正係数'!$B$5:$B$18)*'①病床＞新規感染者数・療養者数換算'!$P$12</f>
        <v>3351.9840723682296</v>
      </c>
      <c r="P34" s="48">
        <f t="shared" si="8"/>
        <v>5711.5845359941886</v>
      </c>
      <c r="Q34" s="47">
        <f>P34/'①病床＞新規感染者数・療養者数換算'!$P$22</f>
        <v>6719.5112188166922</v>
      </c>
      <c r="R34" s="48">
        <f t="shared" ref="R34:R61" si="9">R33</f>
        <v>10000</v>
      </c>
    </row>
    <row r="35" spans="1:18" x14ac:dyDescent="0.4">
      <c r="A35" s="28">
        <f t="shared" ref="A35:A61" si="10">A34+1</f>
        <v>44289</v>
      </c>
      <c r="H35" s="29">
        <f t="shared" ref="H35:H61" si="11">H34*(1+$E$33)</f>
        <v>2958.7181939009197</v>
      </c>
      <c r="I35" s="46">
        <f t="shared" si="1"/>
        <v>4572.1998653320643</v>
      </c>
      <c r="L35" s="47">
        <f>H35*(1-'①病床＞新規感染者数・療養者数換算'!$C$7)</f>
        <v>2514.9104648157818</v>
      </c>
      <c r="M35" s="47">
        <f>H35*'①病床＞新規感染者数・療養者数換算'!$C$7</f>
        <v>443.80772908513796</v>
      </c>
      <c r="N35" s="47">
        <f>SUMPRODUCT(L22:L35,'①’’補正係数'!$C$38:$C$51)*'①病床＞新規感染者数・療養者数換算'!$P$11</f>
        <v>2404.735771505244</v>
      </c>
      <c r="O35" s="47">
        <f>SUMPRODUCT(M22:M35,'③’’補正係数'!$B$5:$B$18)*'①病床＞新規感染者数・療養者数換算'!$P$12</f>
        <v>3417.6869916343712</v>
      </c>
      <c r="P35" s="48">
        <f t="shared" si="8"/>
        <v>5822.4227631396152</v>
      </c>
      <c r="Q35" s="47">
        <f>P35/'①病床＞新規感染者数・療養者数換算'!$P$22</f>
        <v>6849.9091331054296</v>
      </c>
      <c r="R35" s="48">
        <f t="shared" si="9"/>
        <v>10000</v>
      </c>
    </row>
    <row r="36" spans="1:18" x14ac:dyDescent="0.4">
      <c r="A36" s="28">
        <f t="shared" si="10"/>
        <v>44290</v>
      </c>
      <c r="H36" s="29">
        <f t="shared" si="11"/>
        <v>3014.6227584552462</v>
      </c>
      <c r="I36" s="46">
        <f t="shared" si="1"/>
        <v>4572.1998653320643</v>
      </c>
      <c r="L36" s="47">
        <f>H36*(1-'①病床＞新規感染者数・療養者数換算'!$C$7)</f>
        <v>2562.4293446869592</v>
      </c>
      <c r="M36" s="47">
        <f>H36*'①病床＞新規感染者数・療養者数換算'!$C$7</f>
        <v>452.19341376828692</v>
      </c>
      <c r="N36" s="47">
        <f>SUMPRODUCT(L23:L36,'①’’補正係数'!$C$38:$C$51)*'①病床＞新規感染者数・療養者数換算'!$P$11</f>
        <v>2450.460015497933</v>
      </c>
      <c r="O36" s="47">
        <f>SUMPRODUCT(M23:M36,'③’’補正係数'!$B$5:$B$18)*'①病床＞新規感染者数・療養者数換算'!$P$12</f>
        <v>3483.9693347330303</v>
      </c>
      <c r="P36" s="48">
        <f t="shared" si="8"/>
        <v>5934.4293502309629</v>
      </c>
      <c r="Q36" s="47">
        <f>P36/'①病床＞新規感染者数・療養者数換算'!$P$22</f>
        <v>6981.6815885070155</v>
      </c>
      <c r="R36" s="48">
        <f t="shared" si="9"/>
        <v>10000</v>
      </c>
    </row>
    <row r="37" spans="1:18" x14ac:dyDescent="0.4">
      <c r="A37" s="28">
        <f t="shared" si="10"/>
        <v>44291</v>
      </c>
      <c r="H37" s="29">
        <f t="shared" si="11"/>
        <v>3071.5836319018667</v>
      </c>
      <c r="I37" s="46">
        <f t="shared" si="1"/>
        <v>4572.1998653320643</v>
      </c>
      <c r="L37" s="47">
        <f>H37*(1-'①病床＞新規感染者数・療養者数換算'!$C$7)</f>
        <v>2610.8460871165867</v>
      </c>
      <c r="M37" s="47">
        <f>H37*'①病床＞新規感染者数・療養者数換算'!$C$7</f>
        <v>460.73754478527997</v>
      </c>
      <c r="N37" s="47">
        <f>SUMPRODUCT(L24:L37,'①’’補正係数'!$C$38:$C$51)*'①病床＞新規感染者数・療養者数換算'!$P$11</f>
        <v>2496.8468987662995</v>
      </c>
      <c r="O37" s="47">
        <f>SUMPRODUCT(M24:M37,'③’’補正係数'!$B$5:$B$18)*'①病床＞新規感染者数・療養者数換算'!$P$12</f>
        <v>3550.929996165069</v>
      </c>
      <c r="P37" s="48">
        <f t="shared" si="8"/>
        <v>6047.7768949313686</v>
      </c>
      <c r="Q37" s="47">
        <f>P37/'①病床＞新規感染者数・療養者数換算'!$P$22</f>
        <v>7115.0316410957275</v>
      </c>
      <c r="R37" s="48">
        <f t="shared" si="9"/>
        <v>10000</v>
      </c>
    </row>
    <row r="38" spans="1:18" x14ac:dyDescent="0.4">
      <c r="A38" s="28">
        <f t="shared" si="10"/>
        <v>44292</v>
      </c>
      <c r="H38" s="29">
        <f t="shared" si="11"/>
        <v>3129.6207730488823</v>
      </c>
      <c r="I38" s="46">
        <f t="shared" si="1"/>
        <v>4572.1998653320643</v>
      </c>
      <c r="L38" s="47">
        <f>H38*(1-'①病床＞新規感染者数・療養者数換算'!$C$7)</f>
        <v>2660.1776570915499</v>
      </c>
      <c r="M38" s="47">
        <f>H38*'①病床＞新規感染者数・療養者数換算'!$C$7</f>
        <v>469.44311595733234</v>
      </c>
      <c r="N38" s="47">
        <f>SUMPRODUCT(L25:L38,'①’’補正係数'!$C$38:$C$51)*'①病床＞新規感染者数・療養者数換算'!$P$11</f>
        <v>2543.9646339561255</v>
      </c>
      <c r="O38" s="47">
        <f>SUMPRODUCT(M25:M38,'③’’補正係数'!$B$5:$B$18)*'①病床＞新規感染者数・療養者数換算'!$P$12</f>
        <v>3618.6687034453985</v>
      </c>
      <c r="P38" s="48">
        <f t="shared" si="8"/>
        <v>6162.6333374015239</v>
      </c>
      <c r="Q38" s="47">
        <f>P38/'①病床＞新規感染者数・療養者数換算'!$P$22</f>
        <v>7250.1568675312046</v>
      </c>
      <c r="R38" s="48">
        <f t="shared" si="9"/>
        <v>10000</v>
      </c>
    </row>
    <row r="39" spans="1:18" x14ac:dyDescent="0.4">
      <c r="A39" s="28">
        <f t="shared" si="10"/>
        <v>44293</v>
      </c>
      <c r="H39" s="29">
        <f t="shared" si="11"/>
        <v>3188.7545178232695</v>
      </c>
      <c r="I39" s="46">
        <f t="shared" si="1"/>
        <v>4572.1998653320643</v>
      </c>
      <c r="L39" s="47">
        <f>H39*(1-'①病床＞新規感染者数・療養者数換算'!$C$7)</f>
        <v>2710.4413401497791</v>
      </c>
      <c r="M39" s="47">
        <f>H39*'①病床＞新規感染者数・療養者数換算'!$C$7</f>
        <v>478.31317767349037</v>
      </c>
      <c r="N39" s="47">
        <f>SUMPRODUCT(L26:L39,'①’’補正係数'!$C$38:$C$51)*'①病床＞新規感染者数・療養者数換算'!$P$11</f>
        <v>2591.8758394541655</v>
      </c>
      <c r="O39" s="47">
        <f>SUMPRODUCT(M26:M39,'③’’補正係数'!$B$5:$B$18)*'①病床＞新規感染者数・療養者数換算'!$P$12</f>
        <v>3687.28603284267</v>
      </c>
      <c r="P39" s="48">
        <f t="shared" si="8"/>
        <v>6279.161872296836</v>
      </c>
      <c r="Q39" s="47">
        <f>P39/'①病床＞新規感染者数・療養者数換算'!$P$22</f>
        <v>7387.2492615256897</v>
      </c>
      <c r="R39" s="48">
        <f t="shared" si="9"/>
        <v>10000</v>
      </c>
    </row>
    <row r="40" spans="1:18" x14ac:dyDescent="0.4">
      <c r="A40" s="28">
        <f t="shared" si="10"/>
        <v>44294</v>
      </c>
      <c r="H40" s="29">
        <f t="shared" si="11"/>
        <v>3249.0055863964872</v>
      </c>
      <c r="I40" s="46">
        <f t="shared" si="1"/>
        <v>4572.1998653320643</v>
      </c>
      <c r="L40" s="47">
        <f>H40*(1-'①病床＞新規感染者数・療養者数換算'!$C$7)</f>
        <v>2761.654748437014</v>
      </c>
      <c r="M40" s="47">
        <f>H40*'①病床＞新規感染者数・療養者数換算'!$C$7</f>
        <v>487.35083795947304</v>
      </c>
      <c r="N40" s="47">
        <f>SUMPRODUCT(L27:L40,'①’’補正係数'!$C$38:$C$51)*'①病床＞新規感染者数・療養者数換算'!$P$11</f>
        <v>2640.6374336854046</v>
      </c>
      <c r="O40" s="47">
        <f>SUMPRODUCT(M27:M40,'③’’補正係数'!$B$5:$B$18)*'①病床＞新規感染者数・療養者数換算'!$P$12</f>
        <v>3756.8834254163507</v>
      </c>
      <c r="P40" s="48">
        <f t="shared" si="8"/>
        <v>6397.5208591017554</v>
      </c>
      <c r="Q40" s="47">
        <f>P40/'①病床＞新規感染者数・療養者数換算'!$P$22</f>
        <v>7526.4951283550063</v>
      </c>
      <c r="R40" s="48">
        <f t="shared" si="9"/>
        <v>10000</v>
      </c>
    </row>
    <row r="41" spans="1:18" x14ac:dyDescent="0.4">
      <c r="A41" s="28">
        <f t="shared" si="10"/>
        <v>44295</v>
      </c>
      <c r="H41" s="29">
        <f t="shared" si="11"/>
        <v>3310.3950904447233</v>
      </c>
      <c r="I41" s="46">
        <f t="shared" si="1"/>
        <v>4572.1998653320643</v>
      </c>
      <c r="L41" s="47">
        <f>H41*(1-'①病床＞新規感染者数・療養者数換算'!$C$7)</f>
        <v>2813.8358268780148</v>
      </c>
      <c r="M41" s="47">
        <f>H41*'①病床＞新規感染者数・療養者数換算'!$C$7</f>
        <v>496.55926356670847</v>
      </c>
      <c r="N41" s="47">
        <f>SUMPRODUCT(L28:L41,'①’’補正係数'!$C$38:$C$51)*'①病床＞新規感染者数・療養者数換算'!$P$11</f>
        <v>2690.300527413086</v>
      </c>
      <c r="O41" s="47">
        <f>SUMPRODUCT(M28:M41,'③’’補正係数'!$B$5:$B$18)*'①病床＞新規感染者数・療養者数換算'!$P$12</f>
        <v>3827.5632033568331</v>
      </c>
      <c r="P41" s="48">
        <f t="shared" si="8"/>
        <v>6517.8637307699191</v>
      </c>
      <c r="Q41" s="47">
        <f>P41/'①病床＞新規感染者数・療養者数換算'!$P$22</f>
        <v>7668.0749773763755</v>
      </c>
      <c r="R41" s="48">
        <f t="shared" si="9"/>
        <v>10000</v>
      </c>
    </row>
    <row r="42" spans="1:18" x14ac:dyDescent="0.4">
      <c r="A42" s="28">
        <f t="shared" si="10"/>
        <v>44296</v>
      </c>
      <c r="H42" s="29">
        <f t="shared" si="11"/>
        <v>3372.9445405463202</v>
      </c>
      <c r="I42" s="46">
        <f t="shared" si="1"/>
        <v>4572.1998653320643</v>
      </c>
      <c r="L42" s="47">
        <f>H42*(1-'①病床＞新規感染者数・療養者数換算'!$C$7)</f>
        <v>2867.0028594643722</v>
      </c>
      <c r="M42" s="47">
        <f>H42*'①病床＞新規感染者数・療養者数換算'!$C$7</f>
        <v>505.94168108194799</v>
      </c>
      <c r="N42" s="47">
        <f>SUMPRODUCT(L29:L42,'①’’補正係数'!$C$38:$C$51)*'①病床＞新規感染者数・療養者数換算'!$P$11</f>
        <v>2740.9103140037537</v>
      </c>
      <c r="O42" s="47">
        <f>SUMPRODUCT(M29:M42,'③’’補正係数'!$B$5:$B$18)*'①病床＞新規感染者数・療養者数換算'!$P$12</f>
        <v>3899.4285866342698</v>
      </c>
      <c r="P42" s="48">
        <f t="shared" si="8"/>
        <v>6640.3389006380239</v>
      </c>
      <c r="Q42" s="47">
        <f>P42/'①病床＞新規感染者数・療養者数換算'!$P$22</f>
        <v>7812.1634125153223</v>
      </c>
      <c r="R42" s="48">
        <f t="shared" si="9"/>
        <v>10000</v>
      </c>
    </row>
    <row r="43" spans="1:18" x14ac:dyDescent="0.4">
      <c r="A43" s="28">
        <f t="shared" si="10"/>
        <v>44297</v>
      </c>
      <c r="H43" s="29">
        <f t="shared" si="11"/>
        <v>3436.6758537189767</v>
      </c>
      <c r="I43" s="46">
        <f t="shared" si="1"/>
        <v>4572.1998653320643</v>
      </c>
      <c r="L43" s="47">
        <f>H43*(1-'①病床＞新規感染者数・療養者数換算'!$C$7)</f>
        <v>2921.1744756611301</v>
      </c>
      <c r="M43" s="47">
        <f>H43*'①病床＞新規感染者数・療養者数換算'!$C$7</f>
        <v>515.50137805784652</v>
      </c>
      <c r="N43" s="47">
        <f>SUMPRODUCT(L30:L43,'①’’補正係数'!$C$38:$C$51)*'①病床＞新規感染者数・療養者数換算'!$P$11</f>
        <v>2792.5059576188764</v>
      </c>
      <c r="O43" s="47">
        <f>SUMPRODUCT(M30:M43,'③’’補正係数'!$B$5:$B$18)*'①病床＞新規感染者数・療養者数換算'!$P$12</f>
        <v>3972.5837099620026</v>
      </c>
      <c r="P43" s="48">
        <f t="shared" si="8"/>
        <v>6765.089667580879</v>
      </c>
      <c r="Q43" s="47">
        <f>P43/'①病床＞新規感染者数・療養者数換算'!$P$22</f>
        <v>7958.9290206833875</v>
      </c>
      <c r="R43" s="48">
        <f t="shared" si="9"/>
        <v>10000</v>
      </c>
    </row>
    <row r="44" spans="1:18" x14ac:dyDescent="0.4">
      <c r="A44" s="28">
        <f t="shared" si="10"/>
        <v>44298</v>
      </c>
      <c r="H44" s="29">
        <f t="shared" si="11"/>
        <v>3501.6113610993602</v>
      </c>
      <c r="I44" s="46">
        <f t="shared" si="1"/>
        <v>4572.1998653320643</v>
      </c>
      <c r="L44" s="47">
        <f>H44*(1-'①病床＞新規感染者数・療養者数換算'!$C$7)</f>
        <v>2976.3696569344561</v>
      </c>
      <c r="M44" s="47">
        <f>H44*'①病床＞新規感染者数・療養者数換算'!$C$7</f>
        <v>525.24170416490404</v>
      </c>
      <c r="N44" s="47">
        <f>SUMPRODUCT(L31:L44,'①’’補正係数'!$C$38:$C$51)*'①病床＞新規感染者数・療養者数換算'!$P$11</f>
        <v>2845.1204792938643</v>
      </c>
      <c r="O44" s="47">
        <f>SUMPRODUCT(M31:M44,'③’’補正係数'!$B$5:$B$18)*'①病床＞新規感染者数・療養者数換算'!$P$12</f>
        <v>4047.1336400805067</v>
      </c>
      <c r="P44" s="48">
        <f t="shared" si="8"/>
        <v>6892.2541193743709</v>
      </c>
      <c r="Q44" s="47">
        <f>P44/'①病床＞新規感染者数・療養者数換算'!$P$22</f>
        <v>8108.5342580874958</v>
      </c>
      <c r="R44" s="48">
        <f t="shared" si="9"/>
        <v>10000</v>
      </c>
    </row>
    <row r="45" spans="1:18" x14ac:dyDescent="0.4">
      <c r="A45" s="28">
        <f t="shared" si="10"/>
        <v>44299</v>
      </c>
      <c r="H45" s="29">
        <f t="shared" si="11"/>
        <v>3567.7738157678286</v>
      </c>
      <c r="I45" s="46">
        <f t="shared" si="1"/>
        <v>4572.1998653320643</v>
      </c>
      <c r="L45" s="47">
        <f>H45*(1-'①病床＞新規感染者数・療養者数換算'!$C$7)</f>
        <v>3032.6077434026543</v>
      </c>
      <c r="M45" s="47">
        <f>H45*'①病床＞新規感染者数・療養者数換算'!$C$7</f>
        <v>535.16607236517427</v>
      </c>
      <c r="N45" s="47">
        <f>SUMPRODUCT(L32:L45,'①’’補正係数'!$C$38:$C$51)*'①病床＞新規感染者数・療養者数換算'!$P$11</f>
        <v>2898.7806408645665</v>
      </c>
      <c r="O45" s="47">
        <f>SUMPRODUCT(M32:M45,'③’’補正係数'!$B$5:$B$18)*'①病床＞新規感染者数・療養者数換算'!$P$12</f>
        <v>4123.1843933679074</v>
      </c>
      <c r="P45" s="48">
        <f t="shared" si="8"/>
        <v>7021.965034232474</v>
      </c>
      <c r="Q45" s="47">
        <f>P45/'①病床＞新規感染者数・療養者数換算'!$P$22</f>
        <v>8261.1353343911469</v>
      </c>
      <c r="R45" s="48">
        <f t="shared" si="9"/>
        <v>10000</v>
      </c>
    </row>
    <row r="46" spans="1:18" x14ac:dyDescent="0.4">
      <c r="A46" s="28">
        <f t="shared" si="10"/>
        <v>44300</v>
      </c>
      <c r="H46" s="29">
        <f t="shared" si="11"/>
        <v>3635.1864007209965</v>
      </c>
      <c r="I46" s="46">
        <f t="shared" si="1"/>
        <v>4572.1998653320643</v>
      </c>
      <c r="L46" s="47">
        <f>H46*(1-'①病床＞新規感染者数・療養者数換算'!$C$7)</f>
        <v>3089.9084406128468</v>
      </c>
      <c r="M46" s="47">
        <f>H46*'①病床＞新規感染者数・療養者数換算'!$C$7</f>
        <v>545.2779601081495</v>
      </c>
      <c r="N46" s="47">
        <f>SUMPRODUCT(L33:L46,'①’’補正係数'!$C$38:$C$51)*'①病床＞新規感染者数・療養者数換算'!$P$11</f>
        <v>2953.5068267005699</v>
      </c>
      <c r="O46" s="47">
        <f>SUMPRODUCT(M33:M46,'③’’補正係数'!$B$5:$B$18)*'①病床＞新規感染者数・療養者数換算'!$P$12</f>
        <v>4200.8429537832571</v>
      </c>
      <c r="P46" s="48">
        <f t="shared" si="8"/>
        <v>7154.3497804838271</v>
      </c>
      <c r="Q46" s="47">
        <f>P46/'①病床＞新規感染者数・療養者数換算'!$P$22</f>
        <v>8416.8820946868564</v>
      </c>
      <c r="R46" s="48">
        <f t="shared" si="9"/>
        <v>10000</v>
      </c>
    </row>
    <row r="47" spans="1:18" x14ac:dyDescent="0.4">
      <c r="A47" s="28">
        <f t="shared" si="10"/>
        <v>44301</v>
      </c>
      <c r="H47" s="103">
        <f t="shared" si="11"/>
        <v>3703.8727369949415</v>
      </c>
      <c r="I47" s="104">
        <f t="shared" si="1"/>
        <v>4572.1998653320643</v>
      </c>
      <c r="L47" s="47">
        <f>H47*(1-'①病床＞新規感染者数・療養者数換算'!$C$7)</f>
        <v>3148.2918264457003</v>
      </c>
      <c r="M47" s="47">
        <f>H47*'①病床＞新規感染者数・療養者数換算'!$C$7</f>
        <v>555.58091054924125</v>
      </c>
      <c r="N47" s="47">
        <f>SUMPRODUCT(L34:L47,'①’’補正係数'!$C$38:$C$51)*'①病床＞新規感染者数・療養者数換算'!$P$11</f>
        <v>3009.3129232038773</v>
      </c>
      <c r="O47" s="47">
        <f>SUMPRODUCT(M34:M47,'③’’補正係数'!$B$5:$B$18)*'①病床＞新規感染者数・療養者数換算'!$P$12</f>
        <v>4280.2172911488342</v>
      </c>
      <c r="P47" s="48">
        <f t="shared" si="8"/>
        <v>7289.5302143527115</v>
      </c>
      <c r="Q47" s="47">
        <f>P47/'①病床＞新規感染者数・療養者数換算'!$P$22</f>
        <v>8575.9178992384841</v>
      </c>
      <c r="R47" s="48">
        <f t="shared" si="9"/>
        <v>10000</v>
      </c>
    </row>
    <row r="48" spans="1:18" x14ac:dyDescent="0.4">
      <c r="A48" s="28">
        <f t="shared" si="10"/>
        <v>44302</v>
      </c>
      <c r="H48" s="29">
        <f t="shared" si="11"/>
        <v>3773.856891941899</v>
      </c>
      <c r="I48" s="46">
        <f t="shared" si="1"/>
        <v>4572.1998653320643</v>
      </c>
      <c r="L48" s="47">
        <f>H48*(1-'①病床＞新規感染者数・療養者数換算'!$C$7)</f>
        <v>3207.7783581506142</v>
      </c>
      <c r="M48" s="47">
        <f>H48*'①病床＞新規感染者数・療養者数換算'!$C$7</f>
        <v>566.07853379128483</v>
      </c>
      <c r="N48" s="47">
        <f>SUMPRODUCT(L35:L48,'①’’補正係数'!$C$38:$C$51)*'①病床＞新規感染者数・療養者数換算'!$P$11</f>
        <v>3066.1734680594905</v>
      </c>
      <c r="O48" s="47">
        <f>SUMPRODUCT(M35:M48,'③’’補正係数'!$B$5:$B$18)*'①病床＞新規感染者数・療養者数換算'!$P$12</f>
        <v>4361.0913954663174</v>
      </c>
      <c r="P48" s="48">
        <f t="shared" si="8"/>
        <v>7427.2648635258083</v>
      </c>
      <c r="Q48" s="47">
        <f>P48/'①病床＞新規感染者数・療養者数換算'!$P$22</f>
        <v>8737.9586629715395</v>
      </c>
      <c r="R48" s="48">
        <f t="shared" si="9"/>
        <v>10000</v>
      </c>
    </row>
    <row r="49" spans="1:18" x14ac:dyDescent="0.4">
      <c r="A49" s="28">
        <f t="shared" si="10"/>
        <v>44303</v>
      </c>
      <c r="H49" s="29">
        <f t="shared" si="11"/>
        <v>3845.1633876633437</v>
      </c>
      <c r="I49" s="46">
        <f t="shared" si="1"/>
        <v>4572.1998653320643</v>
      </c>
      <c r="L49" s="47">
        <f>H49*(1-'①病床＞新規感染者数・療養者数換算'!$C$7)</f>
        <v>3268.3888795138419</v>
      </c>
      <c r="M49" s="47">
        <f>H49*'①病床＞新規感染者数・療養者数換算'!$C$7</f>
        <v>576.77450814950157</v>
      </c>
      <c r="N49" s="47">
        <f>SUMPRODUCT(L36:L49,'①’’補正係数'!$C$38:$C$51)*'①病床＞新規感染者数・療養者数換算'!$P$11</f>
        <v>3124.1083849208676</v>
      </c>
      <c r="O49" s="47">
        <f>SUMPRODUCT(M36:M49,'③’’補正係数'!$B$5:$B$18)*'①病床＞新規感染者数・療養者数換算'!$P$12</f>
        <v>4443.4936046215325</v>
      </c>
      <c r="P49" s="48">
        <f t="shared" si="8"/>
        <v>7567.6019895423997</v>
      </c>
      <c r="Q49" s="47">
        <f>P49/'①病床＞新規感染者数・療養者数換算'!$P$22</f>
        <v>8903.0611641675296</v>
      </c>
      <c r="R49" s="48">
        <f t="shared" si="9"/>
        <v>10000</v>
      </c>
    </row>
    <row r="50" spans="1:18" x14ac:dyDescent="0.4">
      <c r="A50" s="28">
        <f t="shared" si="10"/>
        <v>44304</v>
      </c>
      <c r="H50" s="29">
        <f t="shared" si="11"/>
        <v>3917.8172096024118</v>
      </c>
      <c r="I50" s="46">
        <f t="shared" si="1"/>
        <v>4572.1998653320643</v>
      </c>
      <c r="L50" s="47">
        <f>H50*(1-'①病床＞新規感染者数・療養者数換算'!$C$7)</f>
        <v>3330.1446281620501</v>
      </c>
      <c r="M50" s="47">
        <f>H50*'①病床＞新規感染者数・療養者数換算'!$C$7</f>
        <v>587.6725814403618</v>
      </c>
      <c r="N50" s="47">
        <f>SUMPRODUCT(L37:L50,'①’’補正係数'!$C$38:$C$51)*'①病床＞新規感染者数・療養者数換算'!$P$11</f>
        <v>3183.1379738961036</v>
      </c>
      <c r="O50" s="47">
        <f>SUMPRODUCT(M37:M50,'③’’補正係数'!$B$5:$B$18)*'①病床＞新規感染者数・療養者数換算'!$P$12</f>
        <v>4527.4527919406819</v>
      </c>
      <c r="P50" s="48">
        <f t="shared" si="8"/>
        <v>7710.5907658367851</v>
      </c>
      <c r="Q50" s="47">
        <f>P50/'①病床＞新規感染者数・療養者数換算'!$P$22</f>
        <v>9071.2832539256306</v>
      </c>
      <c r="R50" s="48">
        <f t="shared" si="9"/>
        <v>10000</v>
      </c>
    </row>
    <row r="51" spans="1:18" x14ac:dyDescent="0.4">
      <c r="A51" s="28">
        <f t="shared" si="10"/>
        <v>44305</v>
      </c>
      <c r="H51" s="29">
        <f t="shared" si="11"/>
        <v>3991.8438152986773</v>
      </c>
      <c r="I51" s="46">
        <f t="shared" si="1"/>
        <v>4572.1998653320643</v>
      </c>
      <c r="L51" s="47">
        <f>H51*(1-'①病床＞新規感染者数・療養者数換算'!$C$7)</f>
        <v>3393.0672430038758</v>
      </c>
      <c r="M51" s="47">
        <f>H51*'①病床＞新規感染者数・療養者数換算'!$C$7</f>
        <v>598.77657229480155</v>
      </c>
      <c r="N51" s="47">
        <f>SUMPRODUCT(L38:L51,'①’’補正係数'!$C$38:$C$51)*'①病床＞新規感染者数・療養者数換算'!$P$11</f>
        <v>3243.2829186609788</v>
      </c>
      <c r="O51" s="47">
        <f>SUMPRODUCT(M38:M51,'③’’補正係数'!$B$5:$B$18)*'①病床＞新規感染者数・療養者数換算'!$P$12</f>
        <v>4612.998376307406</v>
      </c>
      <c r="P51" s="48">
        <f t="shared" si="8"/>
        <v>7856.2812949683848</v>
      </c>
      <c r="Q51" s="47">
        <f>P51/'①病床＞新規感染者数・療養者数換算'!$P$22</f>
        <v>9242.6838764333934</v>
      </c>
      <c r="R51" s="48">
        <f t="shared" si="9"/>
        <v>10000</v>
      </c>
    </row>
    <row r="52" spans="1:18" x14ac:dyDescent="0.4">
      <c r="A52" s="28">
        <f t="shared" si="10"/>
        <v>44306</v>
      </c>
      <c r="H52" s="29">
        <f t="shared" si="11"/>
        <v>4067.2691433083469</v>
      </c>
      <c r="I52" s="46">
        <f t="shared" si="1"/>
        <v>4572.1998653320643</v>
      </c>
      <c r="L52" s="47">
        <f>H52*(1-'①病床＞新規感染者数・療養者数換算'!$C$7)</f>
        <v>3457.178771812095</v>
      </c>
      <c r="M52" s="47">
        <f>H52*'①病床＞新規感染者数・療養者数換算'!$C$7</f>
        <v>610.09037149625203</v>
      </c>
      <c r="N52" s="47">
        <f>SUMPRODUCT(L39:L52,'①’’補正係数'!$C$38:$C$51)*'①病床＞新規感染者数・療養者数換算'!$P$11</f>
        <v>3304.5642937064249</v>
      </c>
      <c r="O52" s="47">
        <f>SUMPRODUCT(M39:M52,'③’’補正係数'!$B$5:$B$18)*'①病床＞新規感染者数・療養者数換算'!$P$12</f>
        <v>4700.1603324710213</v>
      </c>
      <c r="P52" s="48">
        <f t="shared" si="8"/>
        <v>8004.7246261774462</v>
      </c>
      <c r="Q52" s="47">
        <f>P52/'①病床＞新規感染者数・療養者数換算'!$P$22</f>
        <v>9417.3230896205259</v>
      </c>
      <c r="R52" s="48">
        <f t="shared" si="9"/>
        <v>10000</v>
      </c>
    </row>
    <row r="53" spans="1:18" x14ac:dyDescent="0.4">
      <c r="A53" s="28">
        <f t="shared" si="10"/>
        <v>44307</v>
      </c>
      <c r="H53" s="29">
        <f t="shared" si="11"/>
        <v>4144.119622293003</v>
      </c>
      <c r="I53" s="46">
        <f t="shared" si="1"/>
        <v>4572.1998653320643</v>
      </c>
      <c r="L53" s="47">
        <f>H53*(1-'①病床＞新規感染者数・療養者数換算'!$C$7)</f>
        <v>3522.5016789490523</v>
      </c>
      <c r="M53" s="47">
        <f>H53*'①病床＞新規感染者数・療養者数換算'!$C$7</f>
        <v>621.6179433439504</v>
      </c>
      <c r="N53" s="47">
        <f>SUMPRODUCT(L40:L53,'①’’補正係数'!$C$38:$C$51)*'①病床＞新規感染者数・療養者数換算'!$P$11</f>
        <v>3367.0035717229171</v>
      </c>
      <c r="O53" s="47">
        <f>SUMPRODUCT(M40:M53,'③’’補正係数'!$B$5:$B$18)*'①病床＞新規感染者数・療養者数換算'!$P$12</f>
        <v>4788.9692015495175</v>
      </c>
      <c r="P53" s="48">
        <f t="shared" si="8"/>
        <v>8155.972773272435</v>
      </c>
      <c r="Q53" s="47">
        <f>P53/'①病床＞新規感染者数・療養者数換算'!$P$22</f>
        <v>9595.2620862028652</v>
      </c>
      <c r="R53" s="48">
        <f t="shared" si="9"/>
        <v>10000</v>
      </c>
    </row>
    <row r="54" spans="1:18" x14ac:dyDescent="0.4">
      <c r="A54" s="28">
        <f t="shared" si="10"/>
        <v>44308</v>
      </c>
      <c r="H54" s="29">
        <f t="shared" si="11"/>
        <v>4222.4221802800748</v>
      </c>
      <c r="I54" s="46">
        <f t="shared" si="1"/>
        <v>4572.1998653320643</v>
      </c>
      <c r="L54" s="47">
        <f>H54*(1-'①病床＞新規感染者数・療養者数換算'!$C$7)</f>
        <v>3589.0588532380634</v>
      </c>
      <c r="M54" s="47">
        <f>H54*'①病床＞新規感染者数・療養者数換算'!$C$7</f>
        <v>633.36332704201118</v>
      </c>
      <c r="N54" s="47">
        <f>SUMPRODUCT(L41:L54,'①’’補正係数'!$C$38:$C$51)*'①病床＞新規感染者数・療養者数換算'!$P$11</f>
        <v>3430.6226311244004</v>
      </c>
      <c r="O54" s="47">
        <f>SUMPRODUCT(M41:M54,'③’’補正係数'!$B$5:$B$18)*'①病床＞新規感染者数・療養者数換算'!$P$12</f>
        <v>4879.4561017310198</v>
      </c>
      <c r="P54" s="48">
        <f t="shared" si="8"/>
        <v>8310.0787328554197</v>
      </c>
      <c r="Q54" s="47">
        <f>P54/'①病床＞新規感染者数・療養者数換算'!$P$22</f>
        <v>9776.5632151240243</v>
      </c>
      <c r="R54" s="48">
        <f t="shared" si="9"/>
        <v>10000</v>
      </c>
    </row>
    <row r="55" spans="1:18" x14ac:dyDescent="0.4">
      <c r="A55" s="28">
        <f t="shared" si="10"/>
        <v>44309</v>
      </c>
      <c r="H55" s="29">
        <f t="shared" si="11"/>
        <v>4302.2042540982866</v>
      </c>
      <c r="I55" s="46">
        <f t="shared" si="1"/>
        <v>4572.1998653320643</v>
      </c>
      <c r="L55" s="47">
        <f>H55*(1-'①病床＞新規感染者数・療養者数換算'!$C$7)</f>
        <v>3656.8736159835435</v>
      </c>
      <c r="M55" s="47">
        <f>H55*'①病床＞新規感染者数・療養者数換算'!$C$7</f>
        <v>645.33063811474301</v>
      </c>
      <c r="N55" s="47">
        <f>SUMPRODUCT(L42:L55,'①’’補正係数'!$C$38:$C$51)*'①病床＞新規感染者数・療養者数換算'!$P$11</f>
        <v>3495.4437637143774</v>
      </c>
      <c r="O55" s="47">
        <f>SUMPRODUCT(M42:M55,'③’’補正係数'!$B$5:$B$18)*'①病床＞新規感染者数・療養者数換算'!$P$12</f>
        <v>4971.6527391774443</v>
      </c>
      <c r="P55" s="48">
        <f t="shared" si="8"/>
        <v>8467.0965028918217</v>
      </c>
      <c r="Q55" s="47">
        <f>P55/'①病床＞新規感染者数・療養者数換算'!$P$22</f>
        <v>9961.2900034021441</v>
      </c>
      <c r="R55" s="48">
        <f t="shared" si="9"/>
        <v>10000</v>
      </c>
    </row>
    <row r="56" spans="1:18" x14ac:dyDescent="0.4">
      <c r="A56" s="28">
        <f t="shared" si="10"/>
        <v>44310</v>
      </c>
      <c r="H56" s="29">
        <f t="shared" si="11"/>
        <v>4383.4937989913851</v>
      </c>
      <c r="I56" s="46">
        <f t="shared" si="1"/>
        <v>4572.1998653320643</v>
      </c>
      <c r="L56" s="47">
        <f>H56*(1-'①病床＞新規感染者数・療養者数換算'!$C$7)</f>
        <v>3725.9697291426774</v>
      </c>
      <c r="M56" s="47">
        <f>H56*'①病床＞新規感染者数・療養者数換算'!$C$7</f>
        <v>657.52406984870777</v>
      </c>
      <c r="N56" s="47">
        <f>SUMPRODUCT(L43:L56,'①’’補正係数'!$C$38:$C$51)*'①病床＞新規感染者数・療養者数換算'!$P$11</f>
        <v>3561.4896824968455</v>
      </c>
      <c r="O56" s="47">
        <f>SUMPRODUCT(M43:M56,'③’’補正係数'!$B$5:$B$18)*'①病床＞新規感染者数・療養者数換算'!$P$12</f>
        <v>5065.5914191341844</v>
      </c>
      <c r="P56" s="48">
        <f t="shared" si="8"/>
        <v>8627.081101631029</v>
      </c>
      <c r="Q56" s="47">
        <f>P56/'①病床＞新規感染者数・療養者数換算'!$P$22</f>
        <v>10149.507178389445</v>
      </c>
      <c r="R56" s="48">
        <f t="shared" si="9"/>
        <v>10000</v>
      </c>
    </row>
    <row r="57" spans="1:18" x14ac:dyDescent="0.4">
      <c r="A57" s="28">
        <f t="shared" si="10"/>
        <v>44311</v>
      </c>
      <c r="H57" s="29">
        <f t="shared" si="11"/>
        <v>4466.3192984135212</v>
      </c>
      <c r="I57" s="46">
        <f t="shared" si="1"/>
        <v>4572.1998653320643</v>
      </c>
      <c r="L57" s="47">
        <f>H57*(1-'①病床＞新規感染者数・療養者数換算'!$C$7)</f>
        <v>3796.371403651493</v>
      </c>
      <c r="M57" s="47">
        <f>H57*'①病床＞新規感染者数・療養者数換算'!$C$7</f>
        <v>669.94789476202811</v>
      </c>
      <c r="N57" s="47">
        <f>SUMPRODUCT(L44:L57,'①’’補正係数'!$C$38:$C$51)*'①病床＞新規感染者数・療養者数換算'!$P$11</f>
        <v>3628.7835296348203</v>
      </c>
      <c r="O57" s="47">
        <f>SUMPRODUCT(M44:M57,'③’’補正係数'!$B$5:$B$18)*'①病床＞新規感染者数・療養者数換算'!$P$12</f>
        <v>5161.3050572497013</v>
      </c>
      <c r="P57" s="48">
        <f t="shared" si="8"/>
        <v>8790.0885868845216</v>
      </c>
      <c r="Q57" s="47">
        <f>P57/'①病床＞新規感染者数・療養者数換算'!$P$22</f>
        <v>10341.280690452379</v>
      </c>
      <c r="R57" s="48">
        <f t="shared" si="9"/>
        <v>10000</v>
      </c>
    </row>
    <row r="58" spans="1:18" x14ac:dyDescent="0.4">
      <c r="A58" s="28">
        <f t="shared" si="10"/>
        <v>44312</v>
      </c>
      <c r="H58" s="29">
        <f t="shared" si="11"/>
        <v>4550.7097740097097</v>
      </c>
      <c r="I58" s="46">
        <f t="shared" si="1"/>
        <v>4572.1998653320643</v>
      </c>
      <c r="L58" s="47">
        <f>H58*(1-'①病床＞新規感染者数・療養者数換算'!$C$7)</f>
        <v>3868.1033079082531</v>
      </c>
      <c r="M58" s="47">
        <f>H58*'①病床＞新規感染者数・療養者数換算'!$C$7</f>
        <v>682.60646610145648</v>
      </c>
      <c r="N58" s="47">
        <f>SUMPRODUCT(L45:L58,'①’’補正係数'!$C$38:$C$51)*'①病床＞新規感染者数・療養者数換算'!$P$11</f>
        <v>3697.3488845592369</v>
      </c>
      <c r="O58" s="47">
        <f>SUMPRODUCT(M45:M58,'③’’補正係数'!$B$5:$B$18)*'①病床＞新規感染者数・療養者数換算'!$P$12</f>
        <v>5258.8271911090151</v>
      </c>
      <c r="P58" s="48">
        <f t="shared" si="8"/>
        <v>8956.1760756682525</v>
      </c>
      <c r="Q58" s="47">
        <f>P58/'①病床＞新規感染者数・療養者数換算'!$P$22</f>
        <v>10536.677736080297</v>
      </c>
      <c r="R58" s="48">
        <f t="shared" si="9"/>
        <v>10000</v>
      </c>
    </row>
    <row r="59" spans="1:18" x14ac:dyDescent="0.4">
      <c r="A59" s="28">
        <f t="shared" si="10"/>
        <v>44313</v>
      </c>
      <c r="H59" s="29">
        <f t="shared" si="11"/>
        <v>4636.6947957848688</v>
      </c>
      <c r="I59" s="46">
        <f t="shared" si="1"/>
        <v>4572.1998653320643</v>
      </c>
      <c r="L59" s="47">
        <f>H59*(1-'①病床＞新規感染者数・療養者数換算'!$C$7)</f>
        <v>3941.1905764171383</v>
      </c>
      <c r="M59" s="47">
        <f>H59*'①病床＞新規感染者数・療養者数換算'!$C$7</f>
        <v>695.50421936773034</v>
      </c>
      <c r="N59" s="47">
        <f>SUMPRODUCT(L46:L59,'①’’補正係数'!$C$38:$C$51)*'①病床＞新規感染者数・療養者数換算'!$P$11</f>
        <v>3767.2097722310668</v>
      </c>
      <c r="O59" s="47">
        <f>SUMPRODUCT(M46:M59,'③’’補正係数'!$B$5:$B$18)*'①病床＞新規感染者数・療養者数換算'!$P$12</f>
        <v>5358.1919919850943</v>
      </c>
      <c r="P59" s="48">
        <f t="shared" si="8"/>
        <v>9125.4017642161616</v>
      </c>
      <c r="Q59" s="47">
        <f>P59/'①病床＞新規感染者数・療養者数換算'!$P$22</f>
        <v>10735.766781430779</v>
      </c>
      <c r="R59" s="48">
        <f t="shared" si="9"/>
        <v>10000</v>
      </c>
    </row>
    <row r="60" spans="1:18" x14ac:dyDescent="0.4">
      <c r="A60" s="28">
        <f t="shared" si="10"/>
        <v>44314</v>
      </c>
      <c r="H60" s="29">
        <f t="shared" si="11"/>
        <v>4724.3044924650067</v>
      </c>
      <c r="I60" s="46">
        <f t="shared" si="1"/>
        <v>4572.1998653320643</v>
      </c>
      <c r="L60" s="47">
        <f>H60*(1-'①病床＞新規感染者数・療養者数換算'!$C$7)</f>
        <v>4015.6588185952555</v>
      </c>
      <c r="M60" s="47">
        <f>H60*'①病床＞新規感染者数・療養者数換算'!$C$7</f>
        <v>708.64567386975102</v>
      </c>
      <c r="N60" s="47">
        <f>SUMPRODUCT(L47:L60,'①’’補正係数'!$C$38:$C$51)*'①病床＞新規感染者数・療養者数換算'!$P$11</f>
        <v>3838.3906715595385</v>
      </c>
      <c r="O60" s="47">
        <f>SUMPRODUCT(M47:M60,'③’’補正係数'!$B$5:$B$18)*'①病床＞新規感染者数・療養者数換算'!$P$12</f>
        <v>5459.4342768123188</v>
      </c>
      <c r="P60" s="48">
        <f t="shared" si="8"/>
        <v>9297.8249483718573</v>
      </c>
      <c r="Q60" s="47">
        <f>P60/'①病床＞新規感染者数・療養者数換算'!$P$22</f>
        <v>10938.617586319833</v>
      </c>
      <c r="R60" s="48">
        <f t="shared" si="9"/>
        <v>10000</v>
      </c>
    </row>
    <row r="61" spans="1:18" x14ac:dyDescent="0.4">
      <c r="A61" s="28">
        <f t="shared" si="10"/>
        <v>44315</v>
      </c>
      <c r="H61" s="29">
        <f t="shared" si="11"/>
        <v>4813.5695620541755</v>
      </c>
      <c r="I61" s="46">
        <f t="shared" si="1"/>
        <v>4572.1998653320643</v>
      </c>
      <c r="L61" s="47">
        <f>H61*(1-'①病床＞新規感染者数・療養者数換算'!$C$7)</f>
        <v>4091.5341277460493</v>
      </c>
      <c r="M61" s="47">
        <f>H61*'①病床＞新規感染者数・療養者数換算'!$C$7</f>
        <v>722.03543430812636</v>
      </c>
      <c r="N61" s="47">
        <f>SUMPRODUCT(L48:L61,'①’’補正係数'!$C$38:$C$51)*'①病床＞新規感染者数・療養者数換算'!$P$11</f>
        <v>3910.9165239794374</v>
      </c>
      <c r="O61" s="47">
        <f>SUMPRODUCT(M48:M61,'③’’補正係数'!$B$5:$B$18)*'①病床＞新規感染者数・療養者数換算'!$P$12</f>
        <v>5562.5895203861455</v>
      </c>
      <c r="P61" s="48">
        <f t="shared" si="8"/>
        <v>9473.5060443655821</v>
      </c>
      <c r="Q61" s="47">
        <f>P61/'①病床＞新規感染者数・療養者数換算'!$P$22</f>
        <v>11145.30122866539</v>
      </c>
      <c r="R61" s="48">
        <f t="shared" si="9"/>
        <v>10000</v>
      </c>
    </row>
    <row r="62" spans="1:18" x14ac:dyDescent="0.4">
      <c r="A62" s="28"/>
    </row>
    <row r="63" spans="1:18" x14ac:dyDescent="0.4">
      <c r="A63" s="28"/>
    </row>
    <row r="64" spans="1:18" x14ac:dyDescent="0.4">
      <c r="A64" s="28"/>
    </row>
    <row r="65" spans="1:1" x14ac:dyDescent="0.4">
      <c r="A65" s="28"/>
    </row>
    <row r="66" spans="1:1" x14ac:dyDescent="0.4">
      <c r="A66" s="28"/>
    </row>
    <row r="67" spans="1:1" x14ac:dyDescent="0.4">
      <c r="A67" s="28"/>
    </row>
    <row r="68" spans="1:1" x14ac:dyDescent="0.4">
      <c r="A68" s="28"/>
    </row>
    <row r="69" spans="1:1" x14ac:dyDescent="0.4">
      <c r="A69" s="28"/>
    </row>
    <row r="70" spans="1:1" x14ac:dyDescent="0.4">
      <c r="A70" s="28"/>
    </row>
    <row r="71" spans="1:1" x14ac:dyDescent="0.4">
      <c r="A71" s="28"/>
    </row>
    <row r="72" spans="1:1" x14ac:dyDescent="0.4">
      <c r="A72" s="28"/>
    </row>
    <row r="73" spans="1:1" x14ac:dyDescent="0.4">
      <c r="A73" s="28"/>
    </row>
    <row r="74" spans="1:1" x14ac:dyDescent="0.4">
      <c r="A74" s="28"/>
    </row>
    <row r="75" spans="1:1" x14ac:dyDescent="0.4">
      <c r="A75" s="28"/>
    </row>
    <row r="76" spans="1:1" x14ac:dyDescent="0.4">
      <c r="A76" s="28"/>
    </row>
    <row r="77" spans="1:1" x14ac:dyDescent="0.4">
      <c r="A77" s="28"/>
    </row>
    <row r="78" spans="1:1" x14ac:dyDescent="0.4">
      <c r="A78" s="28"/>
    </row>
    <row r="79" spans="1:1" x14ac:dyDescent="0.4">
      <c r="A79" s="28"/>
    </row>
  </sheetData>
  <phoneticPr fontId="2"/>
  <pageMargins left="0.7" right="0.7" top="0.75" bottom="0.75" header="0.3" footer="0.3"/>
  <pageSetup paperSize="9" orientation="portrait" r:id="rId1"/>
  <ignoredErrors>
    <ignoredError sqref="C27:C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zoomScale="70" zoomScaleNormal="70" workbookViewId="0">
      <selection activeCell="A2" sqref="A2"/>
    </sheetView>
  </sheetViews>
  <sheetFormatPr defaultRowHeight="27" customHeight="1" x14ac:dyDescent="0.4"/>
  <cols>
    <col min="1" max="1" width="9" style="5"/>
    <col min="2" max="2" width="21.625" style="5" customWidth="1"/>
    <col min="3" max="3" width="20.625" style="5" customWidth="1"/>
    <col min="4" max="4" width="9" style="5"/>
    <col min="5" max="6" width="20.625" style="5" customWidth="1"/>
    <col min="7" max="7" width="9" style="5"/>
    <col min="8" max="9" width="20.625" style="5" customWidth="1"/>
    <col min="10" max="10" width="9" style="5"/>
    <col min="11" max="12" width="20.625" style="5" customWidth="1"/>
    <col min="13" max="14" width="9" style="5"/>
    <col min="15" max="15" width="27.125" style="5" bestFit="1" customWidth="1"/>
    <col min="16" max="17" width="9" style="5"/>
    <col min="18" max="18" width="22.625" style="5" customWidth="1"/>
    <col min="19" max="16384" width="9" style="5"/>
  </cols>
  <sheetData>
    <row r="1" spans="1:16" ht="27" customHeight="1" x14ac:dyDescent="0.4">
      <c r="A1" s="35" t="s">
        <v>116</v>
      </c>
    </row>
    <row r="2" spans="1:16" ht="27" customHeight="1" x14ac:dyDescent="0.4">
      <c r="A2" s="26" t="s">
        <v>67</v>
      </c>
    </row>
    <row r="3" spans="1:16" ht="27" customHeight="1" x14ac:dyDescent="0.4">
      <c r="A3" s="26" t="s">
        <v>35</v>
      </c>
    </row>
    <row r="4" spans="1:16" ht="27" customHeight="1" x14ac:dyDescent="0.4">
      <c r="A4" s="26" t="s">
        <v>9</v>
      </c>
    </row>
    <row r="5" spans="1:16" ht="27" customHeight="1" x14ac:dyDescent="0.4">
      <c r="A5" s="26" t="s">
        <v>77</v>
      </c>
    </row>
    <row r="6" spans="1:16" ht="27" customHeight="1" x14ac:dyDescent="0.4">
      <c r="A6" s="26"/>
    </row>
    <row r="7" spans="1:16" ht="27" customHeight="1" x14ac:dyDescent="0.4">
      <c r="A7" s="26"/>
    </row>
    <row r="9" spans="1:16" ht="27" customHeight="1" x14ac:dyDescent="0.4">
      <c r="B9" s="20" t="s">
        <v>71</v>
      </c>
      <c r="C9" s="34">
        <v>0.15</v>
      </c>
    </row>
    <row r="10" spans="1:16" ht="27" customHeight="1" x14ac:dyDescent="0.4">
      <c r="B10" s="20" t="s">
        <v>47</v>
      </c>
      <c r="C10" s="52">
        <v>0.05</v>
      </c>
      <c r="D10" s="49" t="s">
        <v>16</v>
      </c>
      <c r="E10" s="20" t="s">
        <v>48</v>
      </c>
      <c r="F10" s="50">
        <f>(1+C10)^7-1</f>
        <v>0.40710042265625024</v>
      </c>
      <c r="O10" s="65" t="s">
        <v>20</v>
      </c>
    </row>
    <row r="11" spans="1:16" ht="27" customHeight="1" thickBot="1" x14ac:dyDescent="0.45"/>
    <row r="12" spans="1:16" ht="27" customHeight="1" x14ac:dyDescent="0.4">
      <c r="H12" s="59" t="s">
        <v>40</v>
      </c>
      <c r="I12" s="60"/>
      <c r="O12" s="14" t="s">
        <v>81</v>
      </c>
      <c r="P12" s="15"/>
    </row>
    <row r="13" spans="1:16" ht="27" customHeight="1" x14ac:dyDescent="0.4">
      <c r="H13" s="10" t="s">
        <v>3</v>
      </c>
      <c r="I13" s="27">
        <f>I15+I14</f>
        <v>1815.4281523668146</v>
      </c>
      <c r="O13" s="16" t="s">
        <v>5</v>
      </c>
      <c r="P13" s="18">
        <v>0.13</v>
      </c>
    </row>
    <row r="14" spans="1:16" ht="27" customHeight="1" x14ac:dyDescent="0.4">
      <c r="H14" s="10" t="s">
        <v>5</v>
      </c>
      <c r="I14" s="24">
        <f>I19*P21</f>
        <v>357.92665327829377</v>
      </c>
      <c r="O14" s="17" t="s">
        <v>6</v>
      </c>
      <c r="P14" s="19">
        <v>0.66500000000000004</v>
      </c>
    </row>
    <row r="15" spans="1:16" ht="27" customHeight="1" thickBot="1" x14ac:dyDescent="0.45">
      <c r="H15" s="12" t="s">
        <v>6</v>
      </c>
      <c r="I15" s="25">
        <f>I20*P22</f>
        <v>1457.5014990885209</v>
      </c>
    </row>
    <row r="16" spans="1:16" ht="35.25" customHeight="1" thickBot="1" x14ac:dyDescent="0.45">
      <c r="O16" s="14" t="s">
        <v>44</v>
      </c>
      <c r="P16" s="15"/>
    </row>
    <row r="17" spans="1:16" ht="27" customHeight="1" x14ac:dyDescent="0.4">
      <c r="A17" s="6"/>
      <c r="B17" s="59" t="s">
        <v>53</v>
      </c>
      <c r="C17" s="60"/>
      <c r="D17" s="9"/>
      <c r="E17" s="59" t="s">
        <v>1</v>
      </c>
      <c r="F17" s="60"/>
      <c r="H17" s="59" t="s">
        <v>36</v>
      </c>
      <c r="I17" s="60"/>
      <c r="K17" s="59" t="s">
        <v>19</v>
      </c>
      <c r="L17" s="60"/>
      <c r="O17" s="16" t="s">
        <v>5</v>
      </c>
      <c r="P17" s="40">
        <v>8</v>
      </c>
    </row>
    <row r="18" spans="1:16" ht="33" customHeight="1" x14ac:dyDescent="0.4">
      <c r="A18" s="6"/>
      <c r="B18" s="10" t="s">
        <v>3</v>
      </c>
      <c r="C18" s="51">
        <v>10000</v>
      </c>
      <c r="D18" s="9"/>
      <c r="E18" s="10" t="s">
        <v>3</v>
      </c>
      <c r="F18" s="27">
        <f>F19+F20</f>
        <v>2102.5</v>
      </c>
      <c r="H18" s="10" t="s">
        <v>3</v>
      </c>
      <c r="I18" s="27">
        <f>I20+I19</f>
        <v>16875.209726156012</v>
      </c>
      <c r="K18" s="10" t="s">
        <v>4</v>
      </c>
      <c r="L18" s="51">
        <v>10000</v>
      </c>
      <c r="O18" s="17" t="s">
        <v>6</v>
      </c>
      <c r="P18" s="41">
        <v>13</v>
      </c>
    </row>
    <row r="19" spans="1:16" ht="33" customHeight="1" x14ac:dyDescent="0.4">
      <c r="A19" s="6"/>
      <c r="B19" s="10" t="s">
        <v>5</v>
      </c>
      <c r="C19" s="22">
        <f>C18*(1-C9)</f>
        <v>8500</v>
      </c>
      <c r="E19" s="10" t="s">
        <v>5</v>
      </c>
      <c r="F19" s="22">
        <f>C19*P13</f>
        <v>1105</v>
      </c>
      <c r="H19" s="10" t="s">
        <v>5</v>
      </c>
      <c r="I19" s="24">
        <f>F19*P17*P33</f>
        <v>7158.5330655658745</v>
      </c>
      <c r="K19" s="10" t="s">
        <v>2</v>
      </c>
      <c r="L19" s="61">
        <f>I18/P24</f>
        <v>19853.187913124719</v>
      </c>
    </row>
    <row r="20" spans="1:16" ht="33" customHeight="1" thickBot="1" x14ac:dyDescent="0.45">
      <c r="B20" s="12" t="s">
        <v>6</v>
      </c>
      <c r="C20" s="23">
        <f>C18*C9</f>
        <v>1500</v>
      </c>
      <c r="E20" s="12" t="s">
        <v>6</v>
      </c>
      <c r="F20" s="23">
        <f>C20*P14</f>
        <v>997.5</v>
      </c>
      <c r="H20" s="12" t="s">
        <v>6</v>
      </c>
      <c r="I20" s="25">
        <f>F20*P18*P34</f>
        <v>9716.6766605901394</v>
      </c>
      <c r="K20" s="64" t="s">
        <v>68</v>
      </c>
      <c r="L20" s="62">
        <f>L19-L18</f>
        <v>9853.1879131247188</v>
      </c>
      <c r="O20" s="14" t="s">
        <v>23</v>
      </c>
      <c r="P20" s="15"/>
    </row>
    <row r="21" spans="1:16" ht="27" customHeight="1" thickBot="1" x14ac:dyDescent="0.45">
      <c r="O21" s="16" t="s">
        <v>5</v>
      </c>
      <c r="P21" s="32">
        <v>0.05</v>
      </c>
    </row>
    <row r="22" spans="1:16" ht="27" customHeight="1" x14ac:dyDescent="0.4">
      <c r="H22" s="69" t="s">
        <v>69</v>
      </c>
      <c r="I22" s="70"/>
      <c r="O22" s="17" t="s">
        <v>6</v>
      </c>
      <c r="P22" s="33">
        <v>0.15</v>
      </c>
    </row>
    <row r="23" spans="1:16" ht="27" customHeight="1" x14ac:dyDescent="0.4">
      <c r="H23" s="71" t="s">
        <v>3</v>
      </c>
      <c r="I23" s="72">
        <f>MIN(L18*P24,I18)</f>
        <v>8500</v>
      </c>
    </row>
    <row r="24" spans="1:16" ht="37.5" x14ac:dyDescent="0.4">
      <c r="H24" s="108" t="s">
        <v>72</v>
      </c>
      <c r="I24" s="73"/>
      <c r="O24" s="66" t="s">
        <v>32</v>
      </c>
      <c r="P24" s="67">
        <v>0.85</v>
      </c>
    </row>
    <row r="25" spans="1:16" ht="27" customHeight="1" thickBot="1" x14ac:dyDescent="0.45">
      <c r="H25" s="74" t="s">
        <v>3</v>
      </c>
      <c r="I25" s="75">
        <f>I18-I23</f>
        <v>8375.209726156012</v>
      </c>
      <c r="O25" s="68"/>
    </row>
    <row r="26" spans="1:16" ht="27.75" customHeight="1" thickBot="1" x14ac:dyDescent="0.45"/>
    <row r="27" spans="1:16" ht="37.5" x14ac:dyDescent="0.4">
      <c r="E27" s="59" t="s">
        <v>10</v>
      </c>
      <c r="F27" s="60"/>
      <c r="H27" s="109" t="s">
        <v>70</v>
      </c>
      <c r="I27" s="70"/>
    </row>
    <row r="28" spans="1:16" ht="27" customHeight="1" x14ac:dyDescent="0.4">
      <c r="E28" s="10" t="s">
        <v>3</v>
      </c>
      <c r="F28" s="27">
        <f>F29+F30</f>
        <v>7897.5</v>
      </c>
      <c r="H28" s="71" t="s">
        <v>3</v>
      </c>
      <c r="I28" s="72">
        <f>I30+I29</f>
        <v>46008.992617146956</v>
      </c>
      <c r="O28" s="63" t="s">
        <v>24</v>
      </c>
      <c r="P28" s="45">
        <v>7</v>
      </c>
    </row>
    <row r="29" spans="1:16" ht="27" customHeight="1" x14ac:dyDescent="0.4">
      <c r="E29" s="10" t="s">
        <v>5</v>
      </c>
      <c r="F29" s="22">
        <f>C19-F19</f>
        <v>7395</v>
      </c>
      <c r="H29" s="71" t="s">
        <v>5</v>
      </c>
      <c r="I29" s="76">
        <f>F29*P28*P35</f>
        <v>43081.544843786229</v>
      </c>
      <c r="O29" s="49" t="s">
        <v>22</v>
      </c>
    </row>
    <row r="30" spans="1:16" ht="27" customHeight="1" thickBot="1" x14ac:dyDescent="0.45">
      <c r="E30" s="12" t="s">
        <v>6</v>
      </c>
      <c r="F30" s="23">
        <f>C20-F20</f>
        <v>502.5</v>
      </c>
      <c r="H30" s="74" t="s">
        <v>6</v>
      </c>
      <c r="I30" s="77">
        <f>F30*P28*P35</f>
        <v>2927.4477733607273</v>
      </c>
    </row>
    <row r="31" spans="1:16" ht="19.5" thickBot="1" x14ac:dyDescent="0.45"/>
    <row r="32" spans="1:16" ht="27" customHeight="1" thickTop="1" thickBot="1" x14ac:dyDescent="0.45">
      <c r="H32" s="112" t="s">
        <v>33</v>
      </c>
      <c r="I32" s="113"/>
      <c r="O32" s="14" t="s">
        <v>25</v>
      </c>
      <c r="P32" s="15"/>
    </row>
    <row r="33" spans="2:16" ht="30" customHeight="1" thickTop="1" thickBot="1" x14ac:dyDescent="0.45">
      <c r="G33" s="91"/>
      <c r="H33" s="95" t="s">
        <v>73</v>
      </c>
      <c r="I33" s="92">
        <f>I18+I28</f>
        <v>62884.202343302968</v>
      </c>
      <c r="K33" s="85" t="s">
        <v>27</v>
      </c>
      <c r="L33" s="86"/>
      <c r="O33" s="16" t="s">
        <v>5</v>
      </c>
      <c r="P33" s="43">
        <f>'③’’補正係数'!J22</f>
        <v>0.80978880832193145</v>
      </c>
    </row>
    <row r="34" spans="2:16" ht="30" customHeight="1" thickBot="1" x14ac:dyDescent="0.45">
      <c r="G34" s="91"/>
      <c r="H34" s="96" t="s">
        <v>26</v>
      </c>
      <c r="I34" s="93">
        <f>I23</f>
        <v>8500</v>
      </c>
      <c r="K34" s="87" t="s">
        <v>28</v>
      </c>
      <c r="L34" s="88">
        <f>P13/I18*I23</f>
        <v>6.5480667673557078E-2</v>
      </c>
      <c r="O34" s="17" t="s">
        <v>6</v>
      </c>
      <c r="P34" s="44">
        <f>'③’’補正係数'!I22</f>
        <v>0.7493099410518711</v>
      </c>
    </row>
    <row r="35" spans="2:16" ht="48.75" thickBot="1" x14ac:dyDescent="0.45">
      <c r="G35" s="91"/>
      <c r="H35" s="97" t="s">
        <v>34</v>
      </c>
      <c r="I35" s="94">
        <f>I28+I25</f>
        <v>54384.202343302968</v>
      </c>
      <c r="K35" s="89" t="s">
        <v>29</v>
      </c>
      <c r="L35" s="90">
        <f>P14/I18*I23</f>
        <v>0.33495880002242667</v>
      </c>
      <c r="O35" s="20" t="s">
        <v>21</v>
      </c>
      <c r="P35" s="58">
        <f>'③’’補正係数'!K22</f>
        <v>0.83225238759366804</v>
      </c>
    </row>
    <row r="36" spans="2:16" ht="137.25" thickBot="1" x14ac:dyDescent="0.45">
      <c r="G36" s="91"/>
      <c r="H36" s="98" t="s">
        <v>82</v>
      </c>
      <c r="I36" s="99">
        <f>I25</f>
        <v>8375.209726156012</v>
      </c>
    </row>
    <row r="37" spans="2:16" ht="27" customHeight="1" thickTop="1" x14ac:dyDescent="0.4"/>
    <row r="40" spans="2:16" ht="27" customHeight="1" x14ac:dyDescent="0.4">
      <c r="B40" s="110" t="s">
        <v>79</v>
      </c>
    </row>
    <row r="41" spans="2:16" ht="27" customHeight="1" x14ac:dyDescent="0.4">
      <c r="B41" s="110" t="s">
        <v>80</v>
      </c>
    </row>
    <row r="42" spans="2:16" ht="27" customHeight="1" x14ac:dyDescent="0.4">
      <c r="B42" s="110" t="s">
        <v>113</v>
      </c>
    </row>
    <row r="43" spans="2:16" ht="27" customHeight="1" x14ac:dyDescent="0.4">
      <c r="B43" s="110" t="s">
        <v>75</v>
      </c>
    </row>
    <row r="44" spans="2:16" ht="27" customHeight="1" x14ac:dyDescent="0.4">
      <c r="B44" s="110" t="s">
        <v>78</v>
      </c>
    </row>
    <row r="45" spans="2:16" ht="27" customHeight="1" x14ac:dyDescent="0.4">
      <c r="B45" s="110" t="s">
        <v>114</v>
      </c>
    </row>
  </sheetData>
  <mergeCells count="1">
    <mergeCell ref="H32:I32"/>
  </mergeCells>
  <phoneticPr fontId="2"/>
  <pageMargins left="0.7" right="0.7" top="0.75" bottom="0.75" header="0.3" footer="0.3"/>
  <pageSetup paperSize="9"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70" zoomScaleNormal="70" workbookViewId="0">
      <selection activeCell="N23" sqref="N23"/>
    </sheetView>
  </sheetViews>
  <sheetFormatPr defaultRowHeight="27" customHeight="1" x14ac:dyDescent="0.4"/>
  <cols>
    <col min="1" max="1" width="9" style="5"/>
    <col min="2" max="2" width="21.625" style="5" customWidth="1"/>
    <col min="3" max="3" width="20.625" style="5" customWidth="1"/>
    <col min="4" max="4" width="9" style="5"/>
    <col min="5" max="6" width="20.625" style="5" customWidth="1"/>
    <col min="7" max="7" width="9" style="5"/>
    <col min="8" max="9" width="20.625" style="5" customWidth="1"/>
    <col min="10" max="10" width="9" style="5"/>
    <col min="11" max="12" width="20.625" style="5" customWidth="1"/>
    <col min="13" max="14" width="9" style="5"/>
    <col min="15" max="15" width="27.125" style="5" bestFit="1" customWidth="1"/>
    <col min="16" max="17" width="9" style="5"/>
    <col min="18" max="18" width="22.625" style="5" customWidth="1"/>
    <col min="19" max="16384" width="9" style="5"/>
  </cols>
  <sheetData>
    <row r="1" spans="1:16" ht="27" customHeight="1" x14ac:dyDescent="0.4">
      <c r="A1" s="35" t="s">
        <v>61</v>
      </c>
    </row>
    <row r="2" spans="1:16" ht="27" customHeight="1" x14ac:dyDescent="0.4">
      <c r="A2" s="26" t="s">
        <v>67</v>
      </c>
    </row>
    <row r="3" spans="1:16" ht="27" customHeight="1" x14ac:dyDescent="0.4">
      <c r="A3" s="26" t="s">
        <v>35</v>
      </c>
    </row>
    <row r="4" spans="1:16" ht="27" customHeight="1" x14ac:dyDescent="0.4">
      <c r="A4" s="26" t="s">
        <v>9</v>
      </c>
    </row>
    <row r="5" spans="1:16" ht="27" customHeight="1" x14ac:dyDescent="0.4">
      <c r="A5" s="26" t="s">
        <v>76</v>
      </c>
    </row>
    <row r="7" spans="1:16" ht="27" customHeight="1" x14ac:dyDescent="0.4">
      <c r="B7" s="20" t="s">
        <v>71</v>
      </c>
      <c r="C7" s="34">
        <v>0.15</v>
      </c>
    </row>
    <row r="8" spans="1:16" ht="27" customHeight="1" x14ac:dyDescent="0.4">
      <c r="B8" s="20" t="s">
        <v>47</v>
      </c>
      <c r="C8" s="52">
        <v>0.05</v>
      </c>
      <c r="D8" s="49" t="s">
        <v>16</v>
      </c>
      <c r="E8" s="20" t="s">
        <v>48</v>
      </c>
      <c r="F8" s="50">
        <f>(1+C8)^7-1</f>
        <v>0.40710042265625024</v>
      </c>
      <c r="O8" s="65" t="s">
        <v>20</v>
      </c>
    </row>
    <row r="9" spans="1:16" ht="27" customHeight="1" thickBot="1" x14ac:dyDescent="0.45"/>
    <row r="10" spans="1:16" ht="27" customHeight="1" x14ac:dyDescent="0.4">
      <c r="H10" s="59" t="s">
        <v>40</v>
      </c>
      <c r="I10" s="60"/>
      <c r="O10" s="14" t="s">
        <v>81</v>
      </c>
      <c r="P10" s="15"/>
    </row>
    <row r="11" spans="1:16" ht="27" customHeight="1" x14ac:dyDescent="0.4">
      <c r="H11" s="10" t="s">
        <v>3</v>
      </c>
      <c r="I11" s="27">
        <f>I13+I12</f>
        <v>1815.4281523668146</v>
      </c>
      <c r="O11" s="16" t="s">
        <v>5</v>
      </c>
      <c r="P11" s="18">
        <v>0.13</v>
      </c>
    </row>
    <row r="12" spans="1:16" ht="27" customHeight="1" x14ac:dyDescent="0.4">
      <c r="H12" s="10" t="s">
        <v>5</v>
      </c>
      <c r="I12" s="24">
        <f>I17*P19</f>
        <v>357.92665327829377</v>
      </c>
      <c r="O12" s="17" t="s">
        <v>6</v>
      </c>
      <c r="P12" s="19">
        <v>0.66500000000000004</v>
      </c>
    </row>
    <row r="13" spans="1:16" ht="27" customHeight="1" thickBot="1" x14ac:dyDescent="0.45">
      <c r="H13" s="12" t="s">
        <v>6</v>
      </c>
      <c r="I13" s="25">
        <f>I18*P20</f>
        <v>1457.5014990885209</v>
      </c>
    </row>
    <row r="14" spans="1:16" ht="35.25" customHeight="1" thickBot="1" x14ac:dyDescent="0.45">
      <c r="O14" s="14" t="s">
        <v>44</v>
      </c>
      <c r="P14" s="15"/>
    </row>
    <row r="15" spans="1:16" ht="27" customHeight="1" x14ac:dyDescent="0.4">
      <c r="A15" s="6"/>
      <c r="B15" s="59" t="s">
        <v>53</v>
      </c>
      <c r="C15" s="60"/>
      <c r="D15" s="9"/>
      <c r="E15" s="59" t="s">
        <v>1</v>
      </c>
      <c r="F15" s="60"/>
      <c r="H15" s="59" t="s">
        <v>36</v>
      </c>
      <c r="I15" s="60"/>
      <c r="K15" s="59" t="s">
        <v>19</v>
      </c>
      <c r="L15" s="60"/>
      <c r="O15" s="16" t="s">
        <v>5</v>
      </c>
      <c r="P15" s="40">
        <v>8</v>
      </c>
    </row>
    <row r="16" spans="1:16" ht="33" customHeight="1" x14ac:dyDescent="0.4">
      <c r="A16" s="6"/>
      <c r="B16" s="10" t="s">
        <v>3</v>
      </c>
      <c r="C16" s="51">
        <v>10000</v>
      </c>
      <c r="D16" s="9"/>
      <c r="E16" s="10" t="s">
        <v>3</v>
      </c>
      <c r="F16" s="27">
        <f>F17+F18</f>
        <v>2102.5</v>
      </c>
      <c r="H16" s="10" t="s">
        <v>3</v>
      </c>
      <c r="I16" s="27">
        <f>I18+I17</f>
        <v>16875.209726156012</v>
      </c>
      <c r="K16" s="10" t="s">
        <v>4</v>
      </c>
      <c r="L16" s="51">
        <v>10000</v>
      </c>
      <c r="O16" s="17" t="s">
        <v>6</v>
      </c>
      <c r="P16" s="41">
        <v>13</v>
      </c>
    </row>
    <row r="17" spans="1:16" ht="33" customHeight="1" x14ac:dyDescent="0.4">
      <c r="A17" s="6"/>
      <c r="B17" s="10" t="s">
        <v>5</v>
      </c>
      <c r="C17" s="22">
        <f>C16*(1-C7)</f>
        <v>8500</v>
      </c>
      <c r="E17" s="10" t="s">
        <v>5</v>
      </c>
      <c r="F17" s="22">
        <f>C17*P11</f>
        <v>1105</v>
      </c>
      <c r="H17" s="10" t="s">
        <v>5</v>
      </c>
      <c r="I17" s="24">
        <f>F17*P15*P31</f>
        <v>7158.5330655658745</v>
      </c>
      <c r="K17" s="10" t="s">
        <v>2</v>
      </c>
      <c r="L17" s="61">
        <f>I16/P22</f>
        <v>19853.187913124719</v>
      </c>
    </row>
    <row r="18" spans="1:16" ht="33" customHeight="1" thickBot="1" x14ac:dyDescent="0.45">
      <c r="B18" s="12" t="s">
        <v>6</v>
      </c>
      <c r="C18" s="23">
        <f>C16*C7</f>
        <v>1500</v>
      </c>
      <c r="E18" s="12" t="s">
        <v>6</v>
      </c>
      <c r="F18" s="23">
        <f>C18*P12</f>
        <v>997.5</v>
      </c>
      <c r="H18" s="12" t="s">
        <v>6</v>
      </c>
      <c r="I18" s="25">
        <f>F18*P16*P32</f>
        <v>9716.6766605901394</v>
      </c>
      <c r="K18" s="64" t="s">
        <v>68</v>
      </c>
      <c r="L18" s="62">
        <f>L17-L16</f>
        <v>9853.1879131247188</v>
      </c>
      <c r="O18" s="14" t="s">
        <v>23</v>
      </c>
      <c r="P18" s="15"/>
    </row>
    <row r="19" spans="1:16" ht="27" customHeight="1" thickBot="1" x14ac:dyDescent="0.45">
      <c r="O19" s="16" t="s">
        <v>5</v>
      </c>
      <c r="P19" s="32">
        <v>0.05</v>
      </c>
    </row>
    <row r="20" spans="1:16" ht="27" customHeight="1" x14ac:dyDescent="0.4">
      <c r="H20" s="69" t="s">
        <v>69</v>
      </c>
      <c r="I20" s="70"/>
      <c r="O20" s="17" t="s">
        <v>6</v>
      </c>
      <c r="P20" s="33">
        <v>0.15</v>
      </c>
    </row>
    <row r="21" spans="1:16" ht="27" customHeight="1" x14ac:dyDescent="0.4">
      <c r="H21" s="71" t="s">
        <v>3</v>
      </c>
      <c r="I21" s="72">
        <f>MIN(L16*P22,I16)</f>
        <v>8500</v>
      </c>
    </row>
    <row r="22" spans="1:16" ht="37.5" x14ac:dyDescent="0.4">
      <c r="H22" s="108" t="s">
        <v>72</v>
      </c>
      <c r="I22" s="73"/>
      <c r="O22" s="66" t="s">
        <v>32</v>
      </c>
      <c r="P22" s="67">
        <v>0.85</v>
      </c>
    </row>
    <row r="23" spans="1:16" ht="27" customHeight="1" thickBot="1" x14ac:dyDescent="0.45">
      <c r="H23" s="74" t="s">
        <v>3</v>
      </c>
      <c r="I23" s="75">
        <f>I16-I21</f>
        <v>8375.209726156012</v>
      </c>
      <c r="O23" s="68"/>
    </row>
    <row r="24" spans="1:16" ht="27.75" customHeight="1" thickBot="1" x14ac:dyDescent="0.45"/>
    <row r="25" spans="1:16" ht="37.5" x14ac:dyDescent="0.4">
      <c r="E25" s="59" t="s">
        <v>10</v>
      </c>
      <c r="F25" s="60"/>
      <c r="H25" s="109" t="s">
        <v>70</v>
      </c>
      <c r="I25" s="70"/>
    </row>
    <row r="26" spans="1:16" ht="27" customHeight="1" x14ac:dyDescent="0.4">
      <c r="E26" s="10" t="s">
        <v>3</v>
      </c>
      <c r="F26" s="27">
        <f>F27+F28</f>
        <v>7897.5</v>
      </c>
      <c r="H26" s="71" t="s">
        <v>3</v>
      </c>
      <c r="I26" s="72">
        <f>I28+I27</f>
        <v>46008.992617146956</v>
      </c>
      <c r="O26" s="63" t="s">
        <v>24</v>
      </c>
      <c r="P26" s="45">
        <v>7</v>
      </c>
    </row>
    <row r="27" spans="1:16" ht="27" customHeight="1" x14ac:dyDescent="0.4">
      <c r="E27" s="10" t="s">
        <v>5</v>
      </c>
      <c r="F27" s="22">
        <f>C17-F17</f>
        <v>7395</v>
      </c>
      <c r="H27" s="71" t="s">
        <v>5</v>
      </c>
      <c r="I27" s="76">
        <f>F27*P26*P33</f>
        <v>43081.544843786229</v>
      </c>
      <c r="O27" s="49" t="s">
        <v>22</v>
      </c>
    </row>
    <row r="28" spans="1:16" ht="27" customHeight="1" thickBot="1" x14ac:dyDescent="0.45">
      <c r="E28" s="12" t="s">
        <v>6</v>
      </c>
      <c r="F28" s="23">
        <f>C18-F18</f>
        <v>502.5</v>
      </c>
      <c r="H28" s="74" t="s">
        <v>6</v>
      </c>
      <c r="I28" s="77">
        <f>F28*P26*P33</f>
        <v>2927.4477733607273</v>
      </c>
    </row>
    <row r="29" spans="1:16" ht="19.5" thickBot="1" x14ac:dyDescent="0.45"/>
    <row r="30" spans="1:16" ht="27" customHeight="1" thickTop="1" thickBot="1" x14ac:dyDescent="0.45">
      <c r="H30" s="112" t="s">
        <v>33</v>
      </c>
      <c r="I30" s="113"/>
      <c r="O30" s="14" t="s">
        <v>25</v>
      </c>
      <c r="P30" s="15"/>
    </row>
    <row r="31" spans="1:16" ht="30" customHeight="1" thickTop="1" thickBot="1" x14ac:dyDescent="0.45">
      <c r="G31" s="91"/>
      <c r="H31" s="95" t="s">
        <v>73</v>
      </c>
      <c r="I31" s="92">
        <f>I16+I26</f>
        <v>62884.202343302968</v>
      </c>
      <c r="K31" s="85" t="s">
        <v>27</v>
      </c>
      <c r="L31" s="86"/>
      <c r="O31" s="16" t="s">
        <v>5</v>
      </c>
      <c r="P31" s="43">
        <f>'③’’補正係数'!J22</f>
        <v>0.80978880832193145</v>
      </c>
    </row>
    <row r="32" spans="1:16" ht="30" customHeight="1" thickBot="1" x14ac:dyDescent="0.45">
      <c r="G32" s="91"/>
      <c r="H32" s="96" t="s">
        <v>26</v>
      </c>
      <c r="I32" s="93">
        <f>I21</f>
        <v>8500</v>
      </c>
      <c r="K32" s="87" t="s">
        <v>28</v>
      </c>
      <c r="L32" s="88">
        <f>P11/I16*I21</f>
        <v>6.5480667673557078E-2</v>
      </c>
      <c r="O32" s="17" t="s">
        <v>6</v>
      </c>
      <c r="P32" s="44">
        <f>'③’’補正係数'!I22</f>
        <v>0.7493099410518711</v>
      </c>
    </row>
    <row r="33" spans="7:16" ht="48.75" thickBot="1" x14ac:dyDescent="0.45">
      <c r="G33" s="91"/>
      <c r="H33" s="97" t="s">
        <v>34</v>
      </c>
      <c r="I33" s="94">
        <f>I26+I23</f>
        <v>54384.202343302968</v>
      </c>
      <c r="K33" s="89" t="s">
        <v>29</v>
      </c>
      <c r="L33" s="90">
        <f>P12/I16*I21</f>
        <v>0.33495880002242667</v>
      </c>
      <c r="O33" s="20" t="s">
        <v>21</v>
      </c>
      <c r="P33" s="58">
        <f>'③’’補正係数'!K22</f>
        <v>0.83225238759366804</v>
      </c>
    </row>
    <row r="34" spans="7:16" ht="117.75" thickBot="1" x14ac:dyDescent="0.45">
      <c r="G34" s="91"/>
      <c r="H34" s="98" t="s">
        <v>74</v>
      </c>
      <c r="I34" s="99">
        <f>I23</f>
        <v>8375.209726156012</v>
      </c>
    </row>
    <row r="35" spans="7:16" ht="27" customHeight="1" thickTop="1" x14ac:dyDescent="0.4"/>
  </sheetData>
  <mergeCells count="1">
    <mergeCell ref="H30:I30"/>
  </mergeCells>
  <phoneticPr fontId="2"/>
  <dataValidations count="1">
    <dataValidation type="decimal" allowBlank="1" showErrorMessage="1" error="7~14日の範囲で入力してください" sqref="P15:P16 P26">
      <formula1>7</formula1>
      <formula2>14</formula2>
    </dataValidation>
  </dataValidations>
  <pageMargins left="0.7" right="0.7" top="0.75" bottom="0.75" header="0.3" footer="0.3"/>
  <pageSetup paperSize="9" scale="4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H27" sqref="H27"/>
    </sheetView>
  </sheetViews>
  <sheetFormatPr defaultRowHeight="18.75" x14ac:dyDescent="0.4"/>
  <sheetData>
    <row r="1" spans="1:11" x14ac:dyDescent="0.4">
      <c r="B1" t="s">
        <v>17</v>
      </c>
      <c r="D1" t="s">
        <v>18</v>
      </c>
      <c r="K1" t="s">
        <v>18</v>
      </c>
    </row>
    <row r="2" spans="1:11" x14ac:dyDescent="0.4">
      <c r="B2" t="s">
        <v>6</v>
      </c>
      <c r="C2" t="s">
        <v>5</v>
      </c>
      <c r="I2" t="s">
        <v>6</v>
      </c>
      <c r="J2" t="s">
        <v>5</v>
      </c>
    </row>
    <row r="4" spans="1:11" x14ac:dyDescent="0.4">
      <c r="B4">
        <f>'③新規感染者数＞療養者数換算'!P16</f>
        <v>13</v>
      </c>
      <c r="C4">
        <f>'③新規感染者数＞療養者数換算'!P15</f>
        <v>8</v>
      </c>
      <c r="D4">
        <f>'③新規感染者数＞療養者数換算'!P26</f>
        <v>7</v>
      </c>
      <c r="F4" t="s">
        <v>7</v>
      </c>
      <c r="G4" s="37">
        <f>'③新規感染者数＞療養者数換算'!C8</f>
        <v>0.05</v>
      </c>
    </row>
    <row r="5" spans="1:11" x14ac:dyDescent="0.4">
      <c r="A5">
        <v>1</v>
      </c>
      <c r="B5" s="36">
        <f>(B4-7)/7</f>
        <v>0.8571428571428571</v>
      </c>
      <c r="C5" s="36">
        <f>(C4-7)/7</f>
        <v>0.14285714285714285</v>
      </c>
      <c r="D5" s="36">
        <f>(D4-7)/7</f>
        <v>0</v>
      </c>
      <c r="G5" s="36">
        <f t="shared" ref="G5:G16" si="0">G6/(1+$G$4)</f>
        <v>0.5303213506452944</v>
      </c>
      <c r="I5" s="38">
        <f>B5*G5</f>
        <v>0.45456115769596661</v>
      </c>
      <c r="J5" s="38">
        <f>C5*G5</f>
        <v>7.5760192949327773E-2</v>
      </c>
      <c r="K5" s="38">
        <f>D5*G5</f>
        <v>0</v>
      </c>
    </row>
    <row r="6" spans="1:11" x14ac:dyDescent="0.4">
      <c r="A6">
        <v>2</v>
      </c>
      <c r="B6" s="36">
        <f>B5+($B$18-$B$5)/13</f>
        <v>0.86813186813186805</v>
      </c>
      <c r="C6" s="36">
        <f>C5+($C$18-$C$5)/13</f>
        <v>0.20879120879120877</v>
      </c>
      <c r="D6" s="36">
        <f>D5+($D$18-$D$5)/13</f>
        <v>7.6923076923076927E-2</v>
      </c>
      <c r="G6" s="36">
        <f t="shared" si="0"/>
        <v>0.55683741817755916</v>
      </c>
      <c r="I6" s="38">
        <f t="shared" ref="I6:I18" si="1">B6*G6</f>
        <v>0.48340830808821067</v>
      </c>
      <c r="J6" s="38">
        <f t="shared" ref="J6:J18" si="2">C6*G6</f>
        <v>0.11626275764146839</v>
      </c>
      <c r="K6" s="38">
        <f t="shared" ref="K6:K18" si="3">D6*G6</f>
        <v>4.2833647552119936E-2</v>
      </c>
    </row>
    <row r="7" spans="1:11" x14ac:dyDescent="0.4">
      <c r="A7">
        <v>3</v>
      </c>
      <c r="B7" s="36">
        <f t="shared" ref="B7:B17" si="4">B6+($B$18-$B$5)/13</f>
        <v>0.879120879120879</v>
      </c>
      <c r="C7" s="36">
        <f t="shared" ref="C7:C17" si="5">C6+($C$18-$C$5)/13</f>
        <v>0.27472527472527469</v>
      </c>
      <c r="D7" s="36">
        <f t="shared" ref="D7:D17" si="6">D6+($D$18-$D$5)/13</f>
        <v>0.15384615384615385</v>
      </c>
      <c r="G7" s="36">
        <f t="shared" si="0"/>
        <v>0.58467928908643718</v>
      </c>
      <c r="I7" s="38">
        <f t="shared" si="1"/>
        <v>0.51400377062543923</v>
      </c>
      <c r="J7" s="38">
        <f t="shared" si="2"/>
        <v>0.16062617832044976</v>
      </c>
      <c r="K7" s="38">
        <f t="shared" si="3"/>
        <v>8.9950659859451873E-2</v>
      </c>
    </row>
    <row r="8" spans="1:11" x14ac:dyDescent="0.4">
      <c r="A8">
        <v>4</v>
      </c>
      <c r="B8" s="36">
        <f t="shared" si="4"/>
        <v>0.89010989010988995</v>
      </c>
      <c r="C8" s="36">
        <f t="shared" si="5"/>
        <v>0.34065934065934061</v>
      </c>
      <c r="D8" s="36">
        <f t="shared" si="6"/>
        <v>0.23076923076923078</v>
      </c>
      <c r="G8" s="36">
        <f t="shared" si="0"/>
        <v>0.6139132535407591</v>
      </c>
      <c r="I8" s="38">
        <f t="shared" si="1"/>
        <v>0.54645025864617003</v>
      </c>
      <c r="J8" s="38">
        <f t="shared" si="2"/>
        <v>0.20913528417322561</v>
      </c>
      <c r="K8" s="38">
        <f t="shared" si="3"/>
        <v>0.14167228927863673</v>
      </c>
    </row>
    <row r="9" spans="1:11" x14ac:dyDescent="0.4">
      <c r="A9">
        <v>5</v>
      </c>
      <c r="B9" s="36">
        <f t="shared" si="4"/>
        <v>0.9010989010989009</v>
      </c>
      <c r="C9" s="36">
        <f t="shared" si="5"/>
        <v>0.40659340659340654</v>
      </c>
      <c r="D9" s="36">
        <f t="shared" si="6"/>
        <v>0.30769230769230771</v>
      </c>
      <c r="G9" s="36">
        <f t="shared" si="0"/>
        <v>0.64460891621779703</v>
      </c>
      <c r="I9" s="38">
        <f t="shared" si="1"/>
        <v>0.58085638604241041</v>
      </c>
      <c r="J9" s="38">
        <f t="shared" si="2"/>
        <v>0.2620937351654779</v>
      </c>
      <c r="K9" s="38">
        <f t="shared" si="3"/>
        <v>0.19834120499009142</v>
      </c>
    </row>
    <row r="10" spans="1:11" x14ac:dyDescent="0.4">
      <c r="A10">
        <v>6</v>
      </c>
      <c r="B10" s="36">
        <f t="shared" si="4"/>
        <v>0.91208791208791185</v>
      </c>
      <c r="C10" s="36">
        <f t="shared" si="5"/>
        <v>0.47252747252747246</v>
      </c>
      <c r="D10" s="36">
        <f t="shared" si="6"/>
        <v>0.38461538461538464</v>
      </c>
      <c r="G10" s="36">
        <f t="shared" si="0"/>
        <v>0.67683936202868689</v>
      </c>
      <c r="I10" s="38">
        <f t="shared" si="1"/>
        <v>0.6173370005316593</v>
      </c>
      <c r="J10" s="38">
        <f t="shared" si="2"/>
        <v>0.31982519304652235</v>
      </c>
      <c r="K10" s="38">
        <f t="shared" si="3"/>
        <v>0.26032283154949498</v>
      </c>
    </row>
    <row r="11" spans="1:11" x14ac:dyDescent="0.4">
      <c r="A11">
        <v>7</v>
      </c>
      <c r="B11" s="36">
        <f t="shared" si="4"/>
        <v>0.9230769230769228</v>
      </c>
      <c r="C11" s="36">
        <f t="shared" si="5"/>
        <v>0.53846153846153844</v>
      </c>
      <c r="D11" s="36">
        <f t="shared" si="6"/>
        <v>0.46153846153846156</v>
      </c>
      <c r="G11" s="36">
        <f t="shared" si="0"/>
        <v>0.71068133013012125</v>
      </c>
      <c r="I11" s="38">
        <f t="shared" si="1"/>
        <v>0.65601353550472707</v>
      </c>
      <c r="J11" s="38">
        <f t="shared" si="2"/>
        <v>0.3826745623777576</v>
      </c>
      <c r="K11" s="38">
        <f t="shared" si="3"/>
        <v>0.32800676775236365</v>
      </c>
    </row>
    <row r="12" spans="1:11" x14ac:dyDescent="0.4">
      <c r="A12">
        <v>8</v>
      </c>
      <c r="B12" s="36">
        <f t="shared" si="4"/>
        <v>0.93406593406593375</v>
      </c>
      <c r="C12" s="36">
        <f t="shared" si="5"/>
        <v>0.60439560439560436</v>
      </c>
      <c r="D12" s="36">
        <f t="shared" si="6"/>
        <v>0.53846153846153855</v>
      </c>
      <c r="G12" s="36">
        <f t="shared" si="0"/>
        <v>0.74621539663662739</v>
      </c>
      <c r="I12" s="38">
        <f t="shared" si="1"/>
        <v>0.69701438147377259</v>
      </c>
      <c r="J12" s="38">
        <f t="shared" si="2"/>
        <v>0.45100930565950004</v>
      </c>
      <c r="K12" s="38">
        <f t="shared" si="3"/>
        <v>0.40180829049664557</v>
      </c>
    </row>
    <row r="13" spans="1:11" x14ac:dyDescent="0.4">
      <c r="A13">
        <v>9</v>
      </c>
      <c r="B13" s="36">
        <f t="shared" si="4"/>
        <v>0.9450549450549447</v>
      </c>
      <c r="C13" s="36">
        <f t="shared" si="5"/>
        <v>0.67032967032967028</v>
      </c>
      <c r="D13" s="36">
        <f t="shared" si="6"/>
        <v>0.61538461538461542</v>
      </c>
      <c r="G13" s="36">
        <f t="shared" si="0"/>
        <v>0.78352616646845885</v>
      </c>
      <c r="I13" s="38">
        <f t="shared" si="1"/>
        <v>0.74047527820096082</v>
      </c>
      <c r="J13" s="38">
        <f t="shared" si="2"/>
        <v>0.52522083686347243</v>
      </c>
      <c r="K13" s="38">
        <f t="shared" si="3"/>
        <v>0.48216994859597473</v>
      </c>
    </row>
    <row r="14" spans="1:11" x14ac:dyDescent="0.4">
      <c r="A14">
        <v>10</v>
      </c>
      <c r="B14" s="36">
        <f t="shared" si="4"/>
        <v>0.95604395604395565</v>
      </c>
      <c r="C14" s="36">
        <f t="shared" si="5"/>
        <v>0.7362637362637362</v>
      </c>
      <c r="D14" s="36">
        <f t="shared" si="6"/>
        <v>0.69230769230769229</v>
      </c>
      <c r="G14" s="36">
        <f t="shared" si="0"/>
        <v>0.82270247479188185</v>
      </c>
      <c r="I14" s="38">
        <f t="shared" si="1"/>
        <v>0.78653972864718347</v>
      </c>
      <c r="J14" s="38">
        <f t="shared" si="2"/>
        <v>0.60572599792369319</v>
      </c>
      <c r="K14" s="38">
        <f t="shared" si="3"/>
        <v>0.56956325177899514</v>
      </c>
    </row>
    <row r="15" spans="1:11" x14ac:dyDescent="0.4">
      <c r="A15">
        <v>11</v>
      </c>
      <c r="B15" s="36">
        <f t="shared" si="4"/>
        <v>0.96703296703296659</v>
      </c>
      <c r="C15" s="36">
        <f t="shared" si="5"/>
        <v>0.80219780219780212</v>
      </c>
      <c r="D15" s="36">
        <f t="shared" si="6"/>
        <v>0.76923076923076916</v>
      </c>
      <c r="G15" s="36">
        <f t="shared" si="0"/>
        <v>0.86383759853147601</v>
      </c>
      <c r="I15" s="38">
        <f t="shared" si="1"/>
        <v>0.83535943594252593</v>
      </c>
      <c r="J15" s="38">
        <f t="shared" si="2"/>
        <v>0.69296862299777739</v>
      </c>
      <c r="K15" s="38">
        <f t="shared" si="3"/>
        <v>0.66449046040882764</v>
      </c>
    </row>
    <row r="16" spans="1:11" x14ac:dyDescent="0.4">
      <c r="A16">
        <v>12</v>
      </c>
      <c r="B16" s="36">
        <f t="shared" si="4"/>
        <v>0.97802197802197754</v>
      </c>
      <c r="C16" s="36">
        <f t="shared" si="5"/>
        <v>0.86813186813186805</v>
      </c>
      <c r="D16" s="36">
        <f t="shared" si="6"/>
        <v>0.84615384615384603</v>
      </c>
      <c r="G16" s="36">
        <f t="shared" si="0"/>
        <v>0.90702947845804982</v>
      </c>
      <c r="I16" s="38">
        <f t="shared" si="1"/>
        <v>0.88709476464578452</v>
      </c>
      <c r="J16" s="38">
        <f t="shared" si="2"/>
        <v>0.78742119558446078</v>
      </c>
      <c r="K16" s="38">
        <f t="shared" si="3"/>
        <v>0.76748648177219592</v>
      </c>
    </row>
    <row r="17" spans="1:11" x14ac:dyDescent="0.4">
      <c r="A17">
        <v>13</v>
      </c>
      <c r="B17" s="36">
        <f t="shared" si="4"/>
        <v>0.98901098901098849</v>
      </c>
      <c r="C17" s="36">
        <f t="shared" si="5"/>
        <v>0.93406593406593397</v>
      </c>
      <c r="D17" s="36">
        <f t="shared" si="6"/>
        <v>0.92307692307692291</v>
      </c>
      <c r="G17" s="36">
        <f>G18/(1+$G$4)</f>
        <v>0.95238095238095233</v>
      </c>
      <c r="I17" s="38">
        <f t="shared" si="1"/>
        <v>0.94191522762951285</v>
      </c>
      <c r="J17" s="38">
        <f t="shared" si="2"/>
        <v>0.88958660387231803</v>
      </c>
      <c r="K17" s="38">
        <f t="shared" si="3"/>
        <v>0.87912087912087888</v>
      </c>
    </row>
    <row r="18" spans="1:11" x14ac:dyDescent="0.4">
      <c r="A18">
        <v>14</v>
      </c>
      <c r="B18">
        <v>1</v>
      </c>
      <c r="C18">
        <v>1</v>
      </c>
      <c r="D18">
        <v>1</v>
      </c>
      <c r="G18">
        <v>1</v>
      </c>
      <c r="I18" s="38">
        <f t="shared" si="1"/>
        <v>1</v>
      </c>
      <c r="J18" s="38">
        <f t="shared" si="2"/>
        <v>1</v>
      </c>
      <c r="K18" s="38">
        <f t="shared" si="3"/>
        <v>1</v>
      </c>
    </row>
    <row r="20" spans="1:11" x14ac:dyDescent="0.4">
      <c r="B20" s="39">
        <f>SUM(B5:B18)</f>
        <v>12.999999999999998</v>
      </c>
      <c r="C20" s="39">
        <f>SUM(C5:C18)</f>
        <v>7.9999999999999991</v>
      </c>
      <c r="D20" s="39">
        <f>SUM(D5:D18)</f>
        <v>7</v>
      </c>
      <c r="I20" s="39">
        <f>SUM(I5:I18)</f>
        <v>9.7410292336743236</v>
      </c>
      <c r="J20" s="39">
        <f>SUM(J5:J18)</f>
        <v>6.4783104665754507</v>
      </c>
      <c r="K20" s="39">
        <f>SUM(K5:K18)</f>
        <v>5.8257667131556765</v>
      </c>
    </row>
    <row r="22" spans="1:11" x14ac:dyDescent="0.4">
      <c r="H22" s="4" t="s">
        <v>8</v>
      </c>
      <c r="I22" s="42">
        <f>I20/B20</f>
        <v>0.7493099410518711</v>
      </c>
      <c r="J22" s="42">
        <f>J20/C20</f>
        <v>0.80978880832193145</v>
      </c>
      <c r="K22" s="42">
        <f>K20/D20</f>
        <v>0.83225238759366804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グラフ</vt:lpstr>
      </vt:variant>
      <vt:variant>
        <vt:i4>2</vt:i4>
      </vt:variant>
    </vt:vector>
  </HeadingPairs>
  <TitlesOfParts>
    <vt:vector size="10" baseType="lpstr">
      <vt:lpstr>全体像</vt:lpstr>
      <vt:lpstr>【使い方】①病床＞新規感染者数・療養者数換算</vt:lpstr>
      <vt:lpstr>①病床＞新規感染者数・療養者数換算</vt:lpstr>
      <vt:lpstr>①’補正係数</vt:lpstr>
      <vt:lpstr>②モニタリング</vt:lpstr>
      <vt:lpstr>【使い方】③新規感染者数＞療養者数換算</vt:lpstr>
      <vt:lpstr>③新規感染者数＞療養者数換算</vt:lpstr>
      <vt:lpstr>③’補正係数</vt:lpstr>
      <vt:lpstr>②’新規感染者数モニタリンググラフ</vt:lpstr>
      <vt:lpstr>（参考）②’入院者数グラフ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2021-03-24T04:17:05Z</dcterms:modified>
</cp:coreProperties>
</file>